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HS-FS-002\Analytics\mn\LTSS Scorecard\Final LTSS Scorecard Documents\2021 LTSS Scorecard\"/>
    </mc:Choice>
  </mc:AlternateContent>
  <xr:revisionPtr revIDLastSave="0" documentId="13_ncr:1_{864A673E-EA73-4A07-B997-86C46912A769}" xr6:coauthVersionLast="45" xr6:coauthVersionMax="45" xr10:uidLastSave="{00000000-0000-0000-0000-000000000000}"/>
  <bookViews>
    <workbookView xWindow="-120" yWindow="-120" windowWidth="25440" windowHeight="15390" xr2:uid="{027768E6-2F34-498B-AEC6-229EDFBBAF12}"/>
    <workbookView xWindow="-120" yWindow="-120" windowWidth="25440" windowHeight="15390" xr2:uid="{F6ABCDC1-85C4-479C-87D4-AF090679AC09}"/>
  </bookViews>
  <sheets>
    <sheet name="Summary 2021" sheetId="19" r:id="rId1"/>
    <sheet name="Summary 2021 View 2" sheetId="18" r:id="rId2"/>
    <sheet name="DO NOT USE - 2021 Notes MN" sheetId="11" state="hidden" r:id="rId3"/>
    <sheet name="Summary 2021 w Interim Paymts" sheetId="16" state="hidden" r:id="rId4"/>
    <sheet name="Summary 2021 Duplicate" sheetId="17" state="hidden" r:id="rId5"/>
    <sheet name="Summary 2020" sheetId="5" r:id="rId6"/>
    <sheet name="Definitions 2020 report" sheetId="12" state="hidden" r:id="rId7"/>
    <sheet name="2020_Pivots on Bill's Data" sheetId="7" r:id="rId8"/>
    <sheet name="2020_Raw Data_from Bill" sheetId="6" r:id="rId9"/>
    <sheet name="Summary 2019" sheetId="1" r:id="rId10"/>
    <sheet name="2020_Data from PowerBI_Detail" sheetId="10" r:id="rId11"/>
    <sheet name="2020_Data from PowerBI_Uniq Eli" sheetId="8" r:id="rId12"/>
    <sheet name="2019_Pivots" sheetId="3" r:id="rId13"/>
    <sheet name="2019_March 30 data" sheetId="2" r:id="rId14"/>
    <sheet name="2019_March 29 data" sheetId="4" r:id="rId15"/>
  </sheets>
  <definedNames>
    <definedName name="_xlnm._FilterDatabase" localSheetId="14" hidden="1">'2019_March 29 data'!$A$3:$H$223</definedName>
    <definedName name="_xlnm._FilterDatabase" localSheetId="13" hidden="1">'2019_March 30 data'!$G$2:$N$223</definedName>
    <definedName name="_xlnm._FilterDatabase" localSheetId="11" hidden="1">'2020_Data from PowerBI_Uniq Eli'!$A$2:$G$58</definedName>
    <definedName name="_xlnm._FilterDatabase" localSheetId="8" hidden="1">'2020_Raw Data_from Bill'!$A$2:$W$219</definedName>
    <definedName name="_xlnm.Print_Area" localSheetId="2">'DO NOT USE - 2021 Notes MN'!$A$1:$J$88</definedName>
    <definedName name="_xlnm.Print_Area" localSheetId="9">'Summary 2019'!$A$1:$G$84,'Summary 2019'!$I$40:$O$79</definedName>
    <definedName name="_xlnm.Print_Area" localSheetId="5">'Summary 2020'!$A$1:$I$88,'Summary 2020'!$K$45:$R$88</definedName>
    <definedName name="_xlnm.Print_Area" localSheetId="0">'Summary 2021'!$A$1:$J$88,'Summary 2021'!$L$45:$S$86</definedName>
    <definedName name="_xlnm.Print_Area" localSheetId="4">'Summary 2021 Duplicate'!$A$1:$L$90</definedName>
    <definedName name="_xlnm.Print_Area" localSheetId="1">'Summary 2021 View 2'!$B$2:$K$89,'Summary 2021 View 2'!$M$46:$V$89</definedName>
    <definedName name="_xlnm.Print_Area" localSheetId="3">'Summary 2021 w Interim Paymts'!$A$1:$L$93</definedName>
    <definedName name="_xlnm.Print_Titles" localSheetId="2">'DO NOT USE - 2021 Notes MN'!$5:$5</definedName>
    <definedName name="_xlnm.Print_Titles" localSheetId="5">'Summary 2020'!$5:$5</definedName>
    <definedName name="_xlnm.Print_Titles" localSheetId="0">'Summary 2021'!$5:$5</definedName>
    <definedName name="_xlnm.Print_Titles" localSheetId="4">'Summary 2021 Duplicate'!$2:$4</definedName>
    <definedName name="_xlnm.Print_Titles" localSheetId="1">'Summary 2021 View 2'!$2:$4</definedName>
    <definedName name="_xlnm.Print_Titles" localSheetId="3">'Summary 2021 w Interim Paymts'!$2:$4</definedName>
  </definedNames>
  <calcPr calcId="191029"/>
  <pivotCaches>
    <pivotCache cacheId="0" r:id="rId16"/>
    <pivotCache cacheId="1" r:id="rId17"/>
    <pivotCache cacheId="2" r:id="rId18"/>
    <pivotCache cacheId="3" r:id="rId19"/>
    <pivotCache cacheId="4"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1" i="18" l="1"/>
  <c r="P51" i="18"/>
  <c r="P85" i="18" s="1"/>
  <c r="Q51" i="18"/>
  <c r="R51" i="18"/>
  <c r="S51" i="18"/>
  <c r="T51" i="18"/>
  <c r="U51" i="18"/>
  <c r="U85" i="18"/>
  <c r="U56" i="18" s="1"/>
  <c r="T85" i="18"/>
  <c r="S85" i="18"/>
  <c r="R85" i="18"/>
  <c r="O85" i="18"/>
  <c r="U84" i="18"/>
  <c r="V84" i="18" s="1"/>
  <c r="T84" i="18"/>
  <c r="S84" i="18"/>
  <c r="R84" i="18"/>
  <c r="Q84" i="18"/>
  <c r="P84" i="18"/>
  <c r="P77" i="18" s="1"/>
  <c r="O84" i="18"/>
  <c r="O55" i="18" s="1"/>
  <c r="V83" i="18"/>
  <c r="U83" i="18"/>
  <c r="T83" i="18"/>
  <c r="S83" i="18"/>
  <c r="S76" i="18" s="1"/>
  <c r="R83" i="18"/>
  <c r="Q83" i="18"/>
  <c r="P83" i="18"/>
  <c r="O83" i="18"/>
  <c r="S77" i="18"/>
  <c r="R77" i="18"/>
  <c r="U76" i="18"/>
  <c r="T76" i="18"/>
  <c r="O76" i="18"/>
  <c r="U74" i="18"/>
  <c r="V74" i="18" s="1"/>
  <c r="T74" i="18"/>
  <c r="S74" i="18"/>
  <c r="R74" i="18"/>
  <c r="Q74" i="18"/>
  <c r="P74" i="18"/>
  <c r="O74" i="18"/>
  <c r="V73" i="18"/>
  <c r="V72" i="18"/>
  <c r="U67" i="18"/>
  <c r="U66" i="18"/>
  <c r="S66" i="18"/>
  <c r="R66" i="18"/>
  <c r="Q66" i="18"/>
  <c r="P66" i="18"/>
  <c r="O66" i="18"/>
  <c r="U65" i="18"/>
  <c r="V65" i="18" s="1"/>
  <c r="T65" i="18"/>
  <c r="S65" i="18"/>
  <c r="R65" i="18"/>
  <c r="Q65" i="18"/>
  <c r="P65" i="18"/>
  <c r="O65" i="18"/>
  <c r="U63" i="18"/>
  <c r="V63" i="18" s="1"/>
  <c r="T63" i="18"/>
  <c r="S63" i="18"/>
  <c r="R63" i="18"/>
  <c r="R67" i="18" s="1"/>
  <c r="Q63" i="18"/>
  <c r="P63" i="18"/>
  <c r="O63" i="18"/>
  <c r="V62" i="18"/>
  <c r="V61" i="18"/>
  <c r="O56" i="18"/>
  <c r="S55" i="18"/>
  <c r="R55" i="18"/>
  <c r="U54" i="18"/>
  <c r="T54" i="18"/>
  <c r="O54" i="18"/>
  <c r="U53" i="18"/>
  <c r="T53" i="18"/>
  <c r="S53" i="18"/>
  <c r="R53" i="18"/>
  <c r="Q53" i="18"/>
  <c r="P53" i="18"/>
  <c r="O53" i="18"/>
  <c r="V51" i="18"/>
  <c r="V50" i="18"/>
  <c r="U49" i="18"/>
  <c r="V48" i="18"/>
  <c r="V47" i="18"/>
  <c r="J53" i="18"/>
  <c r="D51" i="18"/>
  <c r="E51" i="18"/>
  <c r="F51" i="18"/>
  <c r="F85" i="18" s="1"/>
  <c r="G51" i="18"/>
  <c r="H51" i="18"/>
  <c r="H85" i="18" s="1"/>
  <c r="I51" i="18"/>
  <c r="I85" i="18" s="1"/>
  <c r="J51" i="18"/>
  <c r="N85" i="19"/>
  <c r="O85" i="19"/>
  <c r="P85" i="19"/>
  <c r="Q85" i="19"/>
  <c r="R85" i="19"/>
  <c r="S85" i="19"/>
  <c r="M85" i="19"/>
  <c r="I51" i="19"/>
  <c r="J51" i="19" s="1"/>
  <c r="S84" i="19"/>
  <c r="S66" i="19" s="1"/>
  <c r="I83" i="19"/>
  <c r="S83" i="19" s="1"/>
  <c r="C51" i="19"/>
  <c r="D51" i="19"/>
  <c r="E51" i="19"/>
  <c r="F51" i="19"/>
  <c r="G51" i="19"/>
  <c r="H51" i="19"/>
  <c r="O76" i="19"/>
  <c r="P76" i="19"/>
  <c r="O83" i="19"/>
  <c r="P83" i="19"/>
  <c r="P54" i="19" s="1"/>
  <c r="R83" i="19"/>
  <c r="R84" i="19"/>
  <c r="R77" i="19" s="1"/>
  <c r="M84" i="19"/>
  <c r="M66" i="19" s="1"/>
  <c r="C83" i="5"/>
  <c r="L83" i="5"/>
  <c r="L54" i="5"/>
  <c r="N48" i="19"/>
  <c r="O48" i="19"/>
  <c r="P48" i="19"/>
  <c r="Q48" i="19"/>
  <c r="R48" i="19"/>
  <c r="S48" i="19"/>
  <c r="O51" i="19"/>
  <c r="N47" i="19"/>
  <c r="O47" i="19"/>
  <c r="O54" i="19" s="1"/>
  <c r="P47" i="19"/>
  <c r="P51" i="19" s="1"/>
  <c r="Q47" i="19"/>
  <c r="Q51" i="19" s="1"/>
  <c r="R47" i="19"/>
  <c r="R51" i="19" s="1"/>
  <c r="S47" i="19"/>
  <c r="S51" i="19" s="1"/>
  <c r="I77" i="19"/>
  <c r="G77" i="19"/>
  <c r="I76" i="19"/>
  <c r="F76" i="19"/>
  <c r="C66" i="19"/>
  <c r="I65" i="19"/>
  <c r="F65" i="19"/>
  <c r="E65" i="19"/>
  <c r="D65" i="19"/>
  <c r="C65" i="19"/>
  <c r="E54" i="19"/>
  <c r="F54" i="19"/>
  <c r="E55" i="19"/>
  <c r="I55" i="19"/>
  <c r="C55" i="19"/>
  <c r="D53" i="19"/>
  <c r="E53" i="19"/>
  <c r="F53" i="19"/>
  <c r="G53" i="19"/>
  <c r="H53" i="19"/>
  <c r="I53" i="19"/>
  <c r="J53" i="19" s="1"/>
  <c r="C53" i="19"/>
  <c r="E87" i="19"/>
  <c r="F87" i="19"/>
  <c r="E88" i="19"/>
  <c r="I88" i="19"/>
  <c r="C87" i="19"/>
  <c r="I84" i="19"/>
  <c r="I66" i="19" s="1"/>
  <c r="H84" i="19"/>
  <c r="H88" i="19" s="1"/>
  <c r="G84" i="19"/>
  <c r="G66" i="19" s="1"/>
  <c r="F84" i="19"/>
  <c r="F55" i="19" s="1"/>
  <c r="E84" i="19"/>
  <c r="E66" i="19" s="1"/>
  <c r="D84" i="19"/>
  <c r="D77" i="19" s="1"/>
  <c r="C84" i="19"/>
  <c r="C88" i="19" s="1"/>
  <c r="H83" i="19"/>
  <c r="H65" i="19" s="1"/>
  <c r="G83" i="19"/>
  <c r="G54" i="19" s="1"/>
  <c r="F83" i="19"/>
  <c r="E83" i="19"/>
  <c r="E76" i="19" s="1"/>
  <c r="D83" i="19"/>
  <c r="N83" i="19" s="1"/>
  <c r="C83" i="19"/>
  <c r="M83" i="19" s="1"/>
  <c r="J81" i="19"/>
  <c r="J80" i="19"/>
  <c r="I74" i="19"/>
  <c r="H74" i="19"/>
  <c r="G74" i="19"/>
  <c r="F74" i="19"/>
  <c r="E74" i="19"/>
  <c r="D74" i="19"/>
  <c r="C74" i="19"/>
  <c r="J73" i="19"/>
  <c r="J72" i="19"/>
  <c r="J70" i="19"/>
  <c r="J69" i="19"/>
  <c r="I63" i="19"/>
  <c r="J63" i="19" s="1"/>
  <c r="H63" i="19"/>
  <c r="G63" i="19"/>
  <c r="F63" i="19"/>
  <c r="E63" i="19"/>
  <c r="D63" i="19"/>
  <c r="C63" i="19"/>
  <c r="J62" i="19"/>
  <c r="J61" i="19"/>
  <c r="J59" i="19"/>
  <c r="J58" i="19"/>
  <c r="D53" i="18"/>
  <c r="J50" i="19"/>
  <c r="I49" i="19"/>
  <c r="J48" i="19"/>
  <c r="J47" i="19"/>
  <c r="I42" i="19"/>
  <c r="H42" i="19"/>
  <c r="G42" i="19"/>
  <c r="F42" i="19"/>
  <c r="E42" i="19"/>
  <c r="D42" i="19"/>
  <c r="C42" i="19"/>
  <c r="I41" i="19"/>
  <c r="H41" i="19"/>
  <c r="G41" i="19"/>
  <c r="F41" i="19"/>
  <c r="E41" i="19"/>
  <c r="D41" i="19"/>
  <c r="C41" i="19"/>
  <c r="I40" i="19"/>
  <c r="J40" i="19" s="1"/>
  <c r="H40" i="19"/>
  <c r="G40" i="19"/>
  <c r="F40" i="19"/>
  <c r="E40" i="19"/>
  <c r="D40" i="19"/>
  <c r="C40" i="19"/>
  <c r="I39" i="19"/>
  <c r="J39" i="19" s="1"/>
  <c r="H39" i="19"/>
  <c r="G39" i="19"/>
  <c r="F39" i="19"/>
  <c r="E39" i="19"/>
  <c r="D39" i="19"/>
  <c r="C39" i="19"/>
  <c r="I38" i="19"/>
  <c r="H38" i="19"/>
  <c r="G38" i="19"/>
  <c r="F38" i="19"/>
  <c r="E38" i="19"/>
  <c r="D38" i="19"/>
  <c r="C38" i="19"/>
  <c r="I37" i="19"/>
  <c r="H37" i="19"/>
  <c r="G37" i="19"/>
  <c r="F37" i="19"/>
  <c r="E37" i="19"/>
  <c r="D37" i="19"/>
  <c r="C37" i="19"/>
  <c r="I36" i="19"/>
  <c r="H36" i="19"/>
  <c r="G36" i="19"/>
  <c r="F36" i="19"/>
  <c r="E36" i="19"/>
  <c r="D36" i="19"/>
  <c r="C36" i="19"/>
  <c r="J34" i="19"/>
  <c r="J33" i="19"/>
  <c r="J32" i="19"/>
  <c r="J31" i="19"/>
  <c r="J30" i="19"/>
  <c r="J29" i="19"/>
  <c r="J28" i="19"/>
  <c r="J26" i="19"/>
  <c r="J25" i="19"/>
  <c r="J24" i="19"/>
  <c r="J23" i="19"/>
  <c r="J22" i="19"/>
  <c r="J21" i="19"/>
  <c r="J20" i="19"/>
  <c r="J16" i="19"/>
  <c r="J12" i="19"/>
  <c r="J11" i="19"/>
  <c r="J7" i="19"/>
  <c r="J8" i="19"/>
  <c r="J9" i="19"/>
  <c r="J6" i="19"/>
  <c r="K7" i="18"/>
  <c r="E87" i="18"/>
  <c r="D85" i="18"/>
  <c r="J84" i="18"/>
  <c r="J77" i="18" s="1"/>
  <c r="I84" i="18"/>
  <c r="I88" i="18" s="1"/>
  <c r="H84" i="18"/>
  <c r="H88" i="18" s="1"/>
  <c r="G84" i="18"/>
  <c r="G77" i="18" s="1"/>
  <c r="F84" i="18"/>
  <c r="F77" i="18" s="1"/>
  <c r="E84" i="18"/>
  <c r="E88" i="18" s="1"/>
  <c r="D84" i="18"/>
  <c r="D88" i="18" s="1"/>
  <c r="J83" i="18"/>
  <c r="J87" i="18" s="1"/>
  <c r="I83" i="18"/>
  <c r="I76" i="18" s="1"/>
  <c r="H83" i="18"/>
  <c r="H87" i="18" s="1"/>
  <c r="G83" i="18"/>
  <c r="G87" i="18" s="1"/>
  <c r="F83" i="18"/>
  <c r="F87" i="18" s="1"/>
  <c r="E83" i="18"/>
  <c r="D83" i="18"/>
  <c r="D87" i="18" s="1"/>
  <c r="K81" i="18"/>
  <c r="K80" i="18"/>
  <c r="E77" i="18"/>
  <c r="D77" i="18"/>
  <c r="J76" i="18"/>
  <c r="K76" i="18" s="1"/>
  <c r="G76" i="18"/>
  <c r="F76" i="18"/>
  <c r="E76" i="18"/>
  <c r="D76" i="18"/>
  <c r="J74" i="18"/>
  <c r="K74" i="18" s="1"/>
  <c r="I74" i="18"/>
  <c r="H74" i="18"/>
  <c r="G74" i="18"/>
  <c r="F74" i="18"/>
  <c r="E74" i="18"/>
  <c r="D74" i="18"/>
  <c r="D78" i="18" s="1"/>
  <c r="K73" i="18"/>
  <c r="K72" i="18"/>
  <c r="K70" i="18"/>
  <c r="K69" i="18"/>
  <c r="I66" i="18"/>
  <c r="J65" i="18"/>
  <c r="G65" i="18"/>
  <c r="F65" i="18"/>
  <c r="E65" i="18"/>
  <c r="D65" i="18"/>
  <c r="J63" i="18"/>
  <c r="K63" i="18" s="1"/>
  <c r="I63" i="18"/>
  <c r="H63" i="18"/>
  <c r="G63" i="18"/>
  <c r="F63" i="18"/>
  <c r="E63" i="18"/>
  <c r="D63" i="18"/>
  <c r="K62" i="18"/>
  <c r="K61" i="18"/>
  <c r="K59" i="18"/>
  <c r="K58" i="18"/>
  <c r="J55" i="18"/>
  <c r="J54" i="18"/>
  <c r="G54" i="18"/>
  <c r="F54" i="18"/>
  <c r="E54" i="18"/>
  <c r="D54" i="18"/>
  <c r="K53" i="18"/>
  <c r="I53" i="18"/>
  <c r="H53" i="18"/>
  <c r="G53" i="18"/>
  <c r="F53" i="18"/>
  <c r="E53" i="18"/>
  <c r="K50" i="18"/>
  <c r="J49" i="18"/>
  <c r="K48" i="18"/>
  <c r="K47" i="18"/>
  <c r="J43" i="18"/>
  <c r="I43" i="18"/>
  <c r="K43" i="18" s="1"/>
  <c r="H43" i="18"/>
  <c r="G43" i="18"/>
  <c r="F43" i="18"/>
  <c r="E43" i="18"/>
  <c r="D43" i="18"/>
  <c r="J42" i="18"/>
  <c r="I42" i="18"/>
  <c r="H42" i="18"/>
  <c r="G42" i="18"/>
  <c r="F42" i="18"/>
  <c r="E42" i="18"/>
  <c r="D42" i="18"/>
  <c r="J41" i="18"/>
  <c r="I41" i="18"/>
  <c r="H41" i="18"/>
  <c r="G41" i="18"/>
  <c r="F41" i="18"/>
  <c r="E41" i="18"/>
  <c r="D41" i="18"/>
  <c r="J40" i="18"/>
  <c r="I40" i="18"/>
  <c r="K40" i="18" s="1"/>
  <c r="H40" i="18"/>
  <c r="G40" i="18"/>
  <c r="F40" i="18"/>
  <c r="E40" i="18"/>
  <c r="D40" i="18"/>
  <c r="J39" i="18"/>
  <c r="K39" i="18" s="1"/>
  <c r="I39" i="18"/>
  <c r="H39" i="18"/>
  <c r="G39" i="18"/>
  <c r="F39" i="18"/>
  <c r="E39" i="18"/>
  <c r="D39" i="18"/>
  <c r="J38" i="18"/>
  <c r="K38" i="18" s="1"/>
  <c r="I38" i="18"/>
  <c r="H38" i="18"/>
  <c r="G38" i="18"/>
  <c r="F38" i="18"/>
  <c r="E38" i="18"/>
  <c r="D38" i="18"/>
  <c r="J37" i="18"/>
  <c r="I37" i="18"/>
  <c r="K37" i="18" s="1"/>
  <c r="H37" i="18"/>
  <c r="G37" i="18"/>
  <c r="F37" i="18"/>
  <c r="E37" i="18"/>
  <c r="D37" i="18"/>
  <c r="K35" i="18"/>
  <c r="K34" i="18"/>
  <c r="K33" i="18"/>
  <c r="K32" i="18"/>
  <c r="K31" i="18"/>
  <c r="K30" i="18"/>
  <c r="K29" i="18"/>
  <c r="K27" i="18"/>
  <c r="K26" i="18"/>
  <c r="K25" i="18"/>
  <c r="K24" i="18"/>
  <c r="K23" i="18"/>
  <c r="K22" i="18"/>
  <c r="K21" i="18"/>
  <c r="K17" i="18"/>
  <c r="K13" i="18"/>
  <c r="K12" i="18"/>
  <c r="K10" i="18"/>
  <c r="K9" i="18"/>
  <c r="K8" i="18"/>
  <c r="K41" i="18" l="1"/>
  <c r="K42" i="18"/>
  <c r="K51" i="18"/>
  <c r="P67" i="18"/>
  <c r="P56" i="18"/>
  <c r="O78" i="18"/>
  <c r="Q85" i="18"/>
  <c r="Q78" i="18" s="1"/>
  <c r="P78" i="18"/>
  <c r="V54" i="18"/>
  <c r="R56" i="18"/>
  <c r="P54" i="18"/>
  <c r="U55" i="18"/>
  <c r="S67" i="18"/>
  <c r="O77" i="18"/>
  <c r="S56" i="18"/>
  <c r="Q54" i="18"/>
  <c r="R78" i="18"/>
  <c r="Q76" i="18"/>
  <c r="T56" i="18"/>
  <c r="V56" i="18" s="1"/>
  <c r="R54" i="18"/>
  <c r="Q55" i="18"/>
  <c r="O67" i="18"/>
  <c r="S78" i="18"/>
  <c r="R76" i="18"/>
  <c r="Q77" i="18"/>
  <c r="V85" i="18"/>
  <c r="T55" i="18"/>
  <c r="V76" i="18"/>
  <c r="T77" i="18"/>
  <c r="P76" i="18"/>
  <c r="U77" i="18"/>
  <c r="V77" i="18" s="1"/>
  <c r="P55" i="18"/>
  <c r="T67" i="18"/>
  <c r="S54" i="18"/>
  <c r="T66" i="18"/>
  <c r="T78" i="18"/>
  <c r="V66" i="18"/>
  <c r="U78" i="18"/>
  <c r="V78" i="18" s="1"/>
  <c r="V67" i="18"/>
  <c r="V53" i="18"/>
  <c r="F56" i="18"/>
  <c r="M65" i="19"/>
  <c r="N65" i="19"/>
  <c r="N76" i="19"/>
  <c r="N54" i="19"/>
  <c r="S76" i="19"/>
  <c r="S54" i="19"/>
  <c r="J36" i="19"/>
  <c r="C76" i="19"/>
  <c r="J76" i="19"/>
  <c r="P84" i="19"/>
  <c r="O65" i="19"/>
  <c r="G87" i="19"/>
  <c r="N51" i="19"/>
  <c r="Q83" i="19"/>
  <c r="R66" i="19"/>
  <c r="F66" i="19"/>
  <c r="Q84" i="19"/>
  <c r="P65" i="19"/>
  <c r="D87" i="19"/>
  <c r="D54" i="19"/>
  <c r="J38" i="19"/>
  <c r="J84" i="19"/>
  <c r="I87" i="19"/>
  <c r="I54" i="19"/>
  <c r="J54" i="19" s="1"/>
  <c r="G65" i="19"/>
  <c r="D76" i="19"/>
  <c r="C77" i="19"/>
  <c r="O84" i="19"/>
  <c r="R76" i="19"/>
  <c r="I85" i="19"/>
  <c r="I67" i="19" s="1"/>
  <c r="R54" i="19"/>
  <c r="R65" i="19"/>
  <c r="J41" i="19"/>
  <c r="G76" i="19"/>
  <c r="R55" i="19"/>
  <c r="S78" i="19"/>
  <c r="J42" i="19"/>
  <c r="J83" i="19"/>
  <c r="G88" i="19"/>
  <c r="G55" i="19"/>
  <c r="H76" i="19"/>
  <c r="J37" i="19"/>
  <c r="J74" i="19"/>
  <c r="H87" i="19"/>
  <c r="C54" i="19"/>
  <c r="H54" i="19"/>
  <c r="E77" i="19"/>
  <c r="N84" i="19"/>
  <c r="J65" i="19"/>
  <c r="S55" i="19"/>
  <c r="S65" i="19"/>
  <c r="S77" i="19"/>
  <c r="S67" i="19"/>
  <c r="S56" i="19"/>
  <c r="J66" i="18"/>
  <c r="H67" i="18"/>
  <c r="D55" i="18"/>
  <c r="E55" i="18"/>
  <c r="D67" i="18"/>
  <c r="D66" i="18"/>
  <c r="K66" i="18"/>
  <c r="I78" i="19"/>
  <c r="I56" i="19"/>
  <c r="J88" i="19"/>
  <c r="H66" i="19"/>
  <c r="J66" i="19" s="1"/>
  <c r="F88" i="19"/>
  <c r="D55" i="19"/>
  <c r="F77" i="19"/>
  <c r="D66" i="19"/>
  <c r="D88" i="19"/>
  <c r="H55" i="19"/>
  <c r="J55" i="19" s="1"/>
  <c r="H77" i="19"/>
  <c r="J77" i="19" s="1"/>
  <c r="H55" i="18"/>
  <c r="H77" i="18"/>
  <c r="K84" i="18"/>
  <c r="I55" i="18"/>
  <c r="K55" i="18" s="1"/>
  <c r="I77" i="18"/>
  <c r="K77" i="18" s="1"/>
  <c r="E66" i="18"/>
  <c r="H78" i="18"/>
  <c r="E85" i="18"/>
  <c r="D56" i="18"/>
  <c r="F67" i="18"/>
  <c r="H66" i="18"/>
  <c r="J85" i="18"/>
  <c r="M76" i="19"/>
  <c r="M47" i="19"/>
  <c r="M54" i="19" s="1"/>
  <c r="M48" i="19"/>
  <c r="M55" i="19" s="1"/>
  <c r="M77" i="19"/>
  <c r="I78" i="18"/>
  <c r="K85" i="18"/>
  <c r="I67" i="18"/>
  <c r="F78" i="18"/>
  <c r="F88" i="18"/>
  <c r="G88" i="18"/>
  <c r="I87" i="18"/>
  <c r="K87" i="18" s="1"/>
  <c r="H56" i="18"/>
  <c r="I56" i="18"/>
  <c r="K83" i="18"/>
  <c r="G85" i="18"/>
  <c r="H54" i="18"/>
  <c r="F55" i="18"/>
  <c r="H65" i="18"/>
  <c r="F66" i="18"/>
  <c r="H76" i="18"/>
  <c r="J78" i="18"/>
  <c r="J88" i="18"/>
  <c r="K88" i="18" s="1"/>
  <c r="I54" i="18"/>
  <c r="K54" i="18" s="1"/>
  <c r="G55" i="18"/>
  <c r="I65" i="18"/>
  <c r="K65" i="18" s="1"/>
  <c r="G66" i="18"/>
  <c r="G87" i="17"/>
  <c r="H85" i="17"/>
  <c r="J84" i="17"/>
  <c r="J88" i="17" s="1"/>
  <c r="K88" i="17" s="1"/>
  <c r="I84" i="17"/>
  <c r="I88" i="17" s="1"/>
  <c r="H84" i="17"/>
  <c r="H88" i="17" s="1"/>
  <c r="G84" i="17"/>
  <c r="G88" i="17" s="1"/>
  <c r="F84" i="17"/>
  <c r="F88" i="17" s="1"/>
  <c r="E84" i="17"/>
  <c r="E88" i="17" s="1"/>
  <c r="D84" i="17"/>
  <c r="D88" i="17" s="1"/>
  <c r="K83" i="17"/>
  <c r="J83" i="17"/>
  <c r="J87" i="17" s="1"/>
  <c r="I83" i="17"/>
  <c r="I87" i="17" s="1"/>
  <c r="H83" i="17"/>
  <c r="H87" i="17" s="1"/>
  <c r="G83" i="17"/>
  <c r="F83" i="17"/>
  <c r="F87" i="17" s="1"/>
  <c r="E83" i="17"/>
  <c r="E87" i="17" s="1"/>
  <c r="D83" i="17"/>
  <c r="D87" i="17" s="1"/>
  <c r="K81" i="17"/>
  <c r="K80" i="17"/>
  <c r="H77" i="17"/>
  <c r="G77" i="17"/>
  <c r="F77" i="17"/>
  <c r="E77" i="17"/>
  <c r="J76" i="17"/>
  <c r="K76" i="17" s="1"/>
  <c r="I76" i="17"/>
  <c r="H76" i="17"/>
  <c r="G76" i="17"/>
  <c r="D76" i="17"/>
  <c r="J74" i="17"/>
  <c r="I74" i="17"/>
  <c r="H74" i="17"/>
  <c r="H78" i="17" s="1"/>
  <c r="G74" i="17"/>
  <c r="F74" i="17"/>
  <c r="E74" i="17"/>
  <c r="D74" i="17"/>
  <c r="K73" i="17"/>
  <c r="K72" i="17"/>
  <c r="K70" i="17"/>
  <c r="K69" i="17"/>
  <c r="H66" i="17"/>
  <c r="G66" i="17"/>
  <c r="F66" i="17"/>
  <c r="E66" i="17"/>
  <c r="J65" i="17"/>
  <c r="K65" i="17" s="1"/>
  <c r="I65" i="17"/>
  <c r="H65" i="17"/>
  <c r="G65" i="17"/>
  <c r="D65" i="17"/>
  <c r="J63" i="17"/>
  <c r="J85" i="17" s="1"/>
  <c r="I63" i="17"/>
  <c r="H63" i="17"/>
  <c r="H67" i="17" s="1"/>
  <c r="G63" i="17"/>
  <c r="F63" i="17"/>
  <c r="E63" i="17"/>
  <c r="E67" i="17" s="1"/>
  <c r="D63" i="17"/>
  <c r="D85" i="17" s="1"/>
  <c r="D56" i="17" s="1"/>
  <c r="K62" i="17"/>
  <c r="K61" i="17"/>
  <c r="K59" i="17"/>
  <c r="K58" i="17"/>
  <c r="H55" i="17"/>
  <c r="G55" i="17"/>
  <c r="F55" i="17"/>
  <c r="E55" i="17"/>
  <c r="J54" i="17"/>
  <c r="K54" i="17" s="1"/>
  <c r="I54" i="17"/>
  <c r="H54" i="17"/>
  <c r="G54" i="17"/>
  <c r="D54" i="17"/>
  <c r="J53" i="17"/>
  <c r="K53" i="17" s="1"/>
  <c r="I53" i="17"/>
  <c r="H53" i="17"/>
  <c r="G53" i="17"/>
  <c r="F53" i="17"/>
  <c r="E53" i="17"/>
  <c r="D53" i="17"/>
  <c r="K51" i="17"/>
  <c r="J51" i="17"/>
  <c r="I51" i="17"/>
  <c r="H51" i="17"/>
  <c r="H56" i="17" s="1"/>
  <c r="G51" i="17"/>
  <c r="G85" i="17" s="1"/>
  <c r="F51" i="17"/>
  <c r="F85" i="17" s="1"/>
  <c r="E51" i="17"/>
  <c r="E85" i="17" s="1"/>
  <c r="D51" i="17"/>
  <c r="K50" i="17"/>
  <c r="J49" i="17"/>
  <c r="K48" i="17"/>
  <c r="K47" i="17"/>
  <c r="K43" i="17"/>
  <c r="J43" i="17"/>
  <c r="I43" i="17"/>
  <c r="H43" i="17"/>
  <c r="G43" i="17"/>
  <c r="F43" i="17"/>
  <c r="E43" i="17"/>
  <c r="D43" i="17"/>
  <c r="J42" i="17"/>
  <c r="K42" i="17" s="1"/>
  <c r="I42" i="17"/>
  <c r="H42" i="17"/>
  <c r="G42" i="17"/>
  <c r="F42" i="17"/>
  <c r="E42" i="17"/>
  <c r="D42" i="17"/>
  <c r="J41" i="17"/>
  <c r="K41" i="17" s="1"/>
  <c r="I41" i="17"/>
  <c r="H41" i="17"/>
  <c r="G41" i="17"/>
  <c r="F41" i="17"/>
  <c r="E41" i="17"/>
  <c r="D41" i="17"/>
  <c r="K40" i="17"/>
  <c r="J40" i="17"/>
  <c r="I40" i="17"/>
  <c r="H40" i="17"/>
  <c r="G40" i="17"/>
  <c r="F40" i="17"/>
  <c r="E40" i="17"/>
  <c r="D40" i="17"/>
  <c r="J39" i="17"/>
  <c r="K39" i="17" s="1"/>
  <c r="I39" i="17"/>
  <c r="H39" i="17"/>
  <c r="G39" i="17"/>
  <c r="F39" i="17"/>
  <c r="E39" i="17"/>
  <c r="D39" i="17"/>
  <c r="J38" i="17"/>
  <c r="K38" i="17" s="1"/>
  <c r="I38" i="17"/>
  <c r="H38" i="17"/>
  <c r="G38" i="17"/>
  <c r="F38" i="17"/>
  <c r="E38" i="17"/>
  <c r="D38" i="17"/>
  <c r="K37" i="17"/>
  <c r="J37" i="17"/>
  <c r="I37" i="17"/>
  <c r="H37" i="17"/>
  <c r="G37" i="17"/>
  <c r="F37" i="17"/>
  <c r="E37" i="17"/>
  <c r="D37" i="17"/>
  <c r="K35" i="17"/>
  <c r="K34" i="17"/>
  <c r="K33" i="17"/>
  <c r="K32" i="17"/>
  <c r="K31" i="17"/>
  <c r="K30" i="17"/>
  <c r="K29" i="17"/>
  <c r="K27" i="17"/>
  <c r="K26" i="17"/>
  <c r="K25" i="17"/>
  <c r="K24" i="17"/>
  <c r="K23" i="17"/>
  <c r="K22" i="17"/>
  <c r="K21" i="17"/>
  <c r="K17" i="17"/>
  <c r="K13" i="17"/>
  <c r="K12" i="17"/>
  <c r="K10" i="17"/>
  <c r="K9" i="17"/>
  <c r="K8" i="17"/>
  <c r="K7" i="17"/>
  <c r="Q56" i="18" l="1"/>
  <c r="Q67" i="18"/>
  <c r="V55" i="18"/>
  <c r="G56" i="18"/>
  <c r="E56" i="18"/>
  <c r="J56" i="18"/>
  <c r="K56" i="18" s="1"/>
  <c r="J67" i="18"/>
  <c r="K67" i="18" s="1"/>
  <c r="O77" i="19"/>
  <c r="O66" i="19"/>
  <c r="P77" i="19"/>
  <c r="P66" i="19"/>
  <c r="P55" i="19"/>
  <c r="Q76" i="19"/>
  <c r="Q54" i="19"/>
  <c r="Q65" i="19"/>
  <c r="O55" i="19"/>
  <c r="N66" i="19"/>
  <c r="N77" i="19"/>
  <c r="N55" i="19"/>
  <c r="J87" i="19"/>
  <c r="Q77" i="19"/>
  <c r="Q55" i="19"/>
  <c r="Q66" i="19"/>
  <c r="E85" i="19"/>
  <c r="E56" i="19" s="1"/>
  <c r="C85" i="19"/>
  <c r="H85" i="19"/>
  <c r="G85" i="19"/>
  <c r="G56" i="19" s="1"/>
  <c r="F85" i="19"/>
  <c r="D85" i="19"/>
  <c r="G67" i="18"/>
  <c r="E67" i="18"/>
  <c r="E78" i="18"/>
  <c r="G78" i="18"/>
  <c r="M51" i="19"/>
  <c r="K78" i="18"/>
  <c r="F78" i="17"/>
  <c r="I67" i="17"/>
  <c r="G78" i="17"/>
  <c r="J67" i="17"/>
  <c r="J56" i="17"/>
  <c r="F67" i="17"/>
  <c r="D78" i="17"/>
  <c r="J78" i="17"/>
  <c r="K87" i="17"/>
  <c r="G67" i="17"/>
  <c r="E78" i="17"/>
  <c r="D67" i="17"/>
  <c r="E56" i="17"/>
  <c r="K63" i="17"/>
  <c r="K74" i="17"/>
  <c r="K84" i="17"/>
  <c r="I85" i="17"/>
  <c r="I56" i="17" s="1"/>
  <c r="F56" i="17"/>
  <c r="E54" i="17"/>
  <c r="I55" i="17"/>
  <c r="G56" i="17"/>
  <c r="E65" i="17"/>
  <c r="I66" i="17"/>
  <c r="E76" i="17"/>
  <c r="I77" i="17"/>
  <c r="F54" i="17"/>
  <c r="D55" i="17"/>
  <c r="J55" i="17"/>
  <c r="K55" i="17" s="1"/>
  <c r="F65" i="17"/>
  <c r="D66" i="17"/>
  <c r="J66" i="17"/>
  <c r="K66" i="17" s="1"/>
  <c r="F76" i="17"/>
  <c r="D77" i="17"/>
  <c r="J77" i="17"/>
  <c r="E51" i="16"/>
  <c r="F51" i="16"/>
  <c r="F56" i="16" s="1"/>
  <c r="G51" i="16"/>
  <c r="H51" i="16"/>
  <c r="I51" i="16"/>
  <c r="J51" i="16"/>
  <c r="D51" i="16"/>
  <c r="F85" i="16"/>
  <c r="J84" i="16"/>
  <c r="K84" i="16" s="1"/>
  <c r="I84" i="16"/>
  <c r="I77" i="16" s="1"/>
  <c r="H84" i="16"/>
  <c r="H77" i="16" s="1"/>
  <c r="G84" i="16"/>
  <c r="G88" i="16" s="1"/>
  <c r="F84" i="16"/>
  <c r="F88" i="16" s="1"/>
  <c r="E84" i="16"/>
  <c r="E88" i="16" s="1"/>
  <c r="D84" i="16"/>
  <c r="D88" i="16" s="1"/>
  <c r="J83" i="16"/>
  <c r="J76" i="16" s="1"/>
  <c r="K76" i="16" s="1"/>
  <c r="I83" i="16"/>
  <c r="I87" i="16" s="1"/>
  <c r="H83" i="16"/>
  <c r="H87" i="16" s="1"/>
  <c r="G83" i="16"/>
  <c r="G87" i="16" s="1"/>
  <c r="F83" i="16"/>
  <c r="F87" i="16" s="1"/>
  <c r="E83" i="16"/>
  <c r="E76" i="16" s="1"/>
  <c r="D83" i="16"/>
  <c r="D76" i="16" s="1"/>
  <c r="K81" i="16"/>
  <c r="K80" i="16"/>
  <c r="J77" i="16"/>
  <c r="G77" i="16"/>
  <c r="F77" i="16"/>
  <c r="E77" i="16"/>
  <c r="D77" i="16"/>
  <c r="I76" i="16"/>
  <c r="H76" i="16"/>
  <c r="G76" i="16"/>
  <c r="F76" i="16"/>
  <c r="J74" i="16"/>
  <c r="K74" i="16" s="1"/>
  <c r="I74" i="16"/>
  <c r="H74" i="16"/>
  <c r="G74" i="16"/>
  <c r="F74" i="16"/>
  <c r="F78" i="16" s="1"/>
  <c r="E74" i="16"/>
  <c r="E78" i="16" s="1"/>
  <c r="D74" i="16"/>
  <c r="D78" i="16" s="1"/>
  <c r="K73" i="16"/>
  <c r="K72" i="16"/>
  <c r="K70" i="16"/>
  <c r="K69" i="16"/>
  <c r="J66" i="16"/>
  <c r="G66" i="16"/>
  <c r="F66" i="16"/>
  <c r="E66" i="16"/>
  <c r="D66" i="16"/>
  <c r="I65" i="16"/>
  <c r="H65" i="16"/>
  <c r="G65" i="16"/>
  <c r="F65" i="16"/>
  <c r="J63" i="16"/>
  <c r="K63" i="16" s="1"/>
  <c r="I63" i="16"/>
  <c r="I85" i="16" s="1"/>
  <c r="I56" i="16" s="1"/>
  <c r="H63" i="16"/>
  <c r="G63" i="16"/>
  <c r="F63" i="16"/>
  <c r="E63" i="16"/>
  <c r="D63" i="16"/>
  <c r="K62" i="16"/>
  <c r="K61" i="16"/>
  <c r="K59" i="16"/>
  <c r="K58" i="16"/>
  <c r="J55" i="16"/>
  <c r="G55" i="16"/>
  <c r="F55" i="16"/>
  <c r="E55" i="16"/>
  <c r="D55" i="16"/>
  <c r="I54" i="16"/>
  <c r="H54" i="16"/>
  <c r="G54" i="16"/>
  <c r="F54" i="16"/>
  <c r="J53" i="16"/>
  <c r="K53" i="16" s="1"/>
  <c r="I53" i="16"/>
  <c r="H53" i="16"/>
  <c r="G53" i="16"/>
  <c r="F53" i="16"/>
  <c r="E53" i="16"/>
  <c r="D53" i="16"/>
  <c r="J85" i="16"/>
  <c r="K85" i="16" s="1"/>
  <c r="E85" i="16"/>
  <c r="D85" i="16"/>
  <c r="K50" i="16"/>
  <c r="J49" i="16"/>
  <c r="K48" i="16"/>
  <c r="K47" i="16"/>
  <c r="J43" i="16"/>
  <c r="K43" i="16" s="1"/>
  <c r="I43" i="16"/>
  <c r="H43" i="16"/>
  <c r="G43" i="16"/>
  <c r="F43" i="16"/>
  <c r="E43" i="16"/>
  <c r="D43" i="16"/>
  <c r="J42" i="16"/>
  <c r="K42" i="16" s="1"/>
  <c r="I42" i="16"/>
  <c r="H42" i="16"/>
  <c r="G42" i="16"/>
  <c r="F42" i="16"/>
  <c r="E42" i="16"/>
  <c r="D42" i="16"/>
  <c r="J41" i="16"/>
  <c r="K41" i="16" s="1"/>
  <c r="I41" i="16"/>
  <c r="H41" i="16"/>
  <c r="G41" i="16"/>
  <c r="F41" i="16"/>
  <c r="E41" i="16"/>
  <c r="D41" i="16"/>
  <c r="J40" i="16"/>
  <c r="K40" i="16" s="1"/>
  <c r="I40" i="16"/>
  <c r="H40" i="16"/>
  <c r="G40" i="16"/>
  <c r="F40" i="16"/>
  <c r="E40" i="16"/>
  <c r="D40" i="16"/>
  <c r="J39" i="16"/>
  <c r="K39" i="16" s="1"/>
  <c r="I39" i="16"/>
  <c r="H39" i="16"/>
  <c r="G39" i="16"/>
  <c r="F39" i="16"/>
  <c r="E39" i="16"/>
  <c r="D39" i="16"/>
  <c r="J38" i="16"/>
  <c r="K38" i="16" s="1"/>
  <c r="I38" i="16"/>
  <c r="H38" i="16"/>
  <c r="G38" i="16"/>
  <c r="F38" i="16"/>
  <c r="E38" i="16"/>
  <c r="D38" i="16"/>
  <c r="J37" i="16"/>
  <c r="K37" i="16" s="1"/>
  <c r="I37" i="16"/>
  <c r="H37" i="16"/>
  <c r="G37" i="16"/>
  <c r="F37" i="16"/>
  <c r="E37" i="16"/>
  <c r="D37" i="16"/>
  <c r="K35" i="16"/>
  <c r="K34" i="16"/>
  <c r="K33" i="16"/>
  <c r="K32" i="16"/>
  <c r="K31" i="16"/>
  <c r="K30" i="16"/>
  <c r="K29" i="16"/>
  <c r="K27" i="16"/>
  <c r="K26" i="16"/>
  <c r="K25" i="16"/>
  <c r="K24" i="16"/>
  <c r="K23" i="16"/>
  <c r="K22" i="16"/>
  <c r="K21" i="16"/>
  <c r="K17" i="16"/>
  <c r="K13" i="16"/>
  <c r="K12" i="16"/>
  <c r="K10" i="16"/>
  <c r="K9" i="16"/>
  <c r="K8" i="16"/>
  <c r="K7" i="16"/>
  <c r="R67" i="19" l="1"/>
  <c r="R78" i="19"/>
  <c r="R56" i="19"/>
  <c r="N67" i="19"/>
  <c r="N78" i="19"/>
  <c r="N56" i="19"/>
  <c r="C56" i="19"/>
  <c r="F56" i="19"/>
  <c r="Q78" i="19"/>
  <c r="Q56" i="19"/>
  <c r="Q67" i="19"/>
  <c r="O67" i="19"/>
  <c r="O78" i="19"/>
  <c r="O56" i="19"/>
  <c r="D67" i="19"/>
  <c r="D78" i="19"/>
  <c r="D56" i="19"/>
  <c r="H78" i="19"/>
  <c r="J78" i="19" s="1"/>
  <c r="H67" i="19"/>
  <c r="J67" i="19" s="1"/>
  <c r="J85" i="19"/>
  <c r="F67" i="19"/>
  <c r="F78" i="19"/>
  <c r="C78" i="19"/>
  <c r="C67" i="19"/>
  <c r="G78" i="19"/>
  <c r="G67" i="19"/>
  <c r="H56" i="19"/>
  <c r="J56" i="19" s="1"/>
  <c r="E67" i="19"/>
  <c r="E78" i="19"/>
  <c r="M78" i="19"/>
  <c r="I78" i="17"/>
  <c r="K78" i="17" s="1"/>
  <c r="K77" i="17"/>
  <c r="K56" i="17"/>
  <c r="K85" i="17"/>
  <c r="K67" i="17"/>
  <c r="G56" i="16"/>
  <c r="G67" i="16"/>
  <c r="H85" i="16"/>
  <c r="H56" i="16" s="1"/>
  <c r="G78" i="16"/>
  <c r="G85" i="16"/>
  <c r="F67" i="16"/>
  <c r="K77" i="16"/>
  <c r="D67" i="16"/>
  <c r="H78" i="16"/>
  <c r="E67" i="16"/>
  <c r="I78" i="16"/>
  <c r="D87" i="16"/>
  <c r="J87" i="16"/>
  <c r="K87" i="16" s="1"/>
  <c r="H88" i="16"/>
  <c r="K51" i="16"/>
  <c r="I67" i="16"/>
  <c r="K83" i="16"/>
  <c r="E87" i="16"/>
  <c r="I88" i="16"/>
  <c r="D56" i="16"/>
  <c r="J56" i="16"/>
  <c r="K56" i="16" s="1"/>
  <c r="J67" i="16"/>
  <c r="K67" i="16" s="1"/>
  <c r="J78" i="16"/>
  <c r="K78" i="16" s="1"/>
  <c r="J88" i="16"/>
  <c r="E56" i="16"/>
  <c r="D54" i="16"/>
  <c r="J54" i="16"/>
  <c r="K54" i="16" s="1"/>
  <c r="H55" i="16"/>
  <c r="D65" i="16"/>
  <c r="J65" i="16"/>
  <c r="K65" i="16" s="1"/>
  <c r="H66" i="16"/>
  <c r="E54" i="16"/>
  <c r="I55" i="16"/>
  <c r="K55" i="16" s="1"/>
  <c r="E65" i="16"/>
  <c r="I66" i="16"/>
  <c r="K66" i="16" s="1"/>
  <c r="E46" i="1"/>
  <c r="P56" i="19" l="1"/>
  <c r="P67" i="19"/>
  <c r="P78" i="19"/>
  <c r="M67" i="19"/>
  <c r="M56" i="19"/>
  <c r="H67" i="16"/>
  <c r="K88" i="16"/>
  <c r="J27" i="11"/>
  <c r="C53" i="11" l="1"/>
  <c r="C75" i="11"/>
  <c r="D35" i="11"/>
  <c r="E35" i="11"/>
  <c r="F35" i="11"/>
  <c r="G35" i="11"/>
  <c r="H35" i="11"/>
  <c r="I35" i="11"/>
  <c r="C35" i="11"/>
  <c r="D27" i="11"/>
  <c r="E27" i="11"/>
  <c r="F27" i="11"/>
  <c r="G27" i="11"/>
  <c r="H27" i="11"/>
  <c r="I27" i="11"/>
  <c r="C27" i="11"/>
  <c r="I83" i="11"/>
  <c r="I76" i="11" s="1"/>
  <c r="H83" i="11"/>
  <c r="H76" i="11" s="1"/>
  <c r="G83" i="11"/>
  <c r="G87" i="11" s="1"/>
  <c r="F83" i="11"/>
  <c r="F87" i="11" s="1"/>
  <c r="E83" i="11"/>
  <c r="E87" i="11" s="1"/>
  <c r="D83" i="11"/>
  <c r="D87" i="11" s="1"/>
  <c r="C83" i="11"/>
  <c r="C65" i="11" s="1"/>
  <c r="I82" i="11"/>
  <c r="I86" i="11" s="1"/>
  <c r="H82" i="11"/>
  <c r="H86" i="11" s="1"/>
  <c r="G82" i="11"/>
  <c r="G86" i="11" s="1"/>
  <c r="F82" i="11"/>
  <c r="F86" i="11" s="1"/>
  <c r="E82" i="11"/>
  <c r="E75" i="11" s="1"/>
  <c r="D82" i="11"/>
  <c r="D75" i="11" s="1"/>
  <c r="C82" i="11"/>
  <c r="C86" i="11" s="1"/>
  <c r="J80" i="11"/>
  <c r="J79" i="11"/>
  <c r="G76" i="11"/>
  <c r="D76" i="11"/>
  <c r="I75" i="11"/>
  <c r="F75" i="11"/>
  <c r="I73" i="11"/>
  <c r="H73" i="11"/>
  <c r="G73" i="11"/>
  <c r="F73" i="11"/>
  <c r="E73" i="11"/>
  <c r="D73" i="11"/>
  <c r="C73" i="11"/>
  <c r="C77" i="11" s="1"/>
  <c r="J72" i="11"/>
  <c r="J71" i="11"/>
  <c r="J69" i="11"/>
  <c r="J68" i="11"/>
  <c r="D65" i="11"/>
  <c r="I64" i="11"/>
  <c r="F64" i="11"/>
  <c r="I62" i="11"/>
  <c r="H62" i="11"/>
  <c r="G62" i="11"/>
  <c r="F62" i="11"/>
  <c r="E62" i="11"/>
  <c r="D62" i="11"/>
  <c r="C62" i="11"/>
  <c r="J61" i="11"/>
  <c r="J60" i="11"/>
  <c r="J58" i="11"/>
  <c r="J57" i="11"/>
  <c r="G54" i="11"/>
  <c r="D54" i="11"/>
  <c r="I53" i="11"/>
  <c r="F53" i="11"/>
  <c r="I52" i="11"/>
  <c r="J52" i="11" s="1"/>
  <c r="H52" i="11"/>
  <c r="G52" i="11"/>
  <c r="F52" i="11"/>
  <c r="E52" i="11"/>
  <c r="D52" i="11"/>
  <c r="C52" i="11"/>
  <c r="J50" i="11"/>
  <c r="I50" i="11"/>
  <c r="I84" i="11" s="1"/>
  <c r="H50" i="11"/>
  <c r="G50" i="11"/>
  <c r="F50" i="11"/>
  <c r="E50" i="11"/>
  <c r="E84" i="11" s="1"/>
  <c r="D50" i="11"/>
  <c r="D84" i="11" s="1"/>
  <c r="C50" i="11"/>
  <c r="C84" i="11" s="1"/>
  <c r="C66" i="11" s="1"/>
  <c r="J49" i="11"/>
  <c r="I48" i="11"/>
  <c r="J47" i="11"/>
  <c r="J46" i="11"/>
  <c r="J42" i="11"/>
  <c r="I42" i="11"/>
  <c r="H42" i="11"/>
  <c r="G42" i="11"/>
  <c r="F42" i="11"/>
  <c r="E42" i="11"/>
  <c r="D42" i="11"/>
  <c r="C42" i="11"/>
  <c r="I41" i="11"/>
  <c r="H41" i="11"/>
  <c r="G41" i="11"/>
  <c r="F41" i="11"/>
  <c r="E41" i="11"/>
  <c r="D41" i="11"/>
  <c r="C41" i="11"/>
  <c r="I40" i="11"/>
  <c r="J40" i="11" s="1"/>
  <c r="H40" i="11"/>
  <c r="G40" i="11"/>
  <c r="F40" i="11"/>
  <c r="E40" i="11"/>
  <c r="D40" i="11"/>
  <c r="C40" i="11"/>
  <c r="I39" i="11"/>
  <c r="J39" i="11" s="1"/>
  <c r="H39" i="11"/>
  <c r="G39" i="11"/>
  <c r="F39" i="11"/>
  <c r="E39" i="11"/>
  <c r="D39" i="11"/>
  <c r="C39" i="11"/>
  <c r="I38" i="11"/>
  <c r="H38" i="11"/>
  <c r="G38" i="11"/>
  <c r="F38" i="11"/>
  <c r="E38" i="11"/>
  <c r="D38" i="11"/>
  <c r="C38" i="11"/>
  <c r="I37" i="11"/>
  <c r="H37" i="11"/>
  <c r="G37" i="11"/>
  <c r="F37" i="11"/>
  <c r="E37" i="11"/>
  <c r="D37" i="11"/>
  <c r="C37" i="11"/>
  <c r="J36" i="11"/>
  <c r="I36" i="11"/>
  <c r="I43" i="11" s="1"/>
  <c r="H36" i="11"/>
  <c r="H43" i="11" s="1"/>
  <c r="G36" i="11"/>
  <c r="G43" i="11" s="1"/>
  <c r="F36" i="11"/>
  <c r="F43" i="11" s="1"/>
  <c r="E36" i="11"/>
  <c r="E43" i="11" s="1"/>
  <c r="D36" i="11"/>
  <c r="D43" i="11" s="1"/>
  <c r="C36" i="11"/>
  <c r="C43" i="11" s="1"/>
  <c r="J34" i="11"/>
  <c r="J33" i="11"/>
  <c r="J32" i="11"/>
  <c r="J31" i="11"/>
  <c r="J30" i="11"/>
  <c r="J29" i="11"/>
  <c r="J28" i="11"/>
  <c r="J26" i="11"/>
  <c r="J25" i="11"/>
  <c r="J24" i="11"/>
  <c r="J23" i="11"/>
  <c r="J22" i="11"/>
  <c r="J21" i="11"/>
  <c r="J20" i="11"/>
  <c r="J16" i="11"/>
  <c r="I13" i="11"/>
  <c r="H13" i="11"/>
  <c r="G13" i="11"/>
  <c r="F13" i="11"/>
  <c r="E13" i="11"/>
  <c r="D13" i="11"/>
  <c r="C13" i="11"/>
  <c r="J12" i="11"/>
  <c r="J11" i="11"/>
  <c r="J9" i="11"/>
  <c r="J8" i="11"/>
  <c r="J7" i="11"/>
  <c r="J6" i="11"/>
  <c r="G65" i="11" l="1"/>
  <c r="J76" i="11"/>
  <c r="E54" i="11"/>
  <c r="F54" i="11"/>
  <c r="J62" i="11"/>
  <c r="E65" i="11"/>
  <c r="C76" i="11"/>
  <c r="J41" i="11"/>
  <c r="G53" i="11"/>
  <c r="D66" i="11"/>
  <c r="F65" i="11"/>
  <c r="E76" i="11"/>
  <c r="J82" i="11"/>
  <c r="H84" i="11"/>
  <c r="H55" i="11" s="1"/>
  <c r="H53" i="11"/>
  <c r="J53" i="11" s="1"/>
  <c r="G64" i="11"/>
  <c r="F76" i="11"/>
  <c r="C64" i="11"/>
  <c r="C54" i="11"/>
  <c r="J13" i="11"/>
  <c r="J37" i="11"/>
  <c r="J38" i="11"/>
  <c r="H64" i="11"/>
  <c r="J64" i="11" s="1"/>
  <c r="G75" i="11"/>
  <c r="F84" i="11"/>
  <c r="F66" i="11" s="1"/>
  <c r="C55" i="11"/>
  <c r="H75" i="11"/>
  <c r="J75" i="11" s="1"/>
  <c r="G84" i="11"/>
  <c r="G66" i="11" s="1"/>
  <c r="E77" i="11"/>
  <c r="H77" i="11"/>
  <c r="I55" i="11"/>
  <c r="E66" i="11"/>
  <c r="I77" i="11"/>
  <c r="J86" i="11"/>
  <c r="D77" i="11"/>
  <c r="I66" i="11"/>
  <c r="I87" i="11"/>
  <c r="J87" i="11" s="1"/>
  <c r="D55" i="11"/>
  <c r="J73" i="11"/>
  <c r="J83" i="11"/>
  <c r="E55" i="11"/>
  <c r="H87" i="11"/>
  <c r="E86" i="11"/>
  <c r="D86" i="11"/>
  <c r="C87" i="11"/>
  <c r="D53" i="11"/>
  <c r="H54" i="11"/>
  <c r="D64" i="11"/>
  <c r="H65" i="11"/>
  <c r="E53" i="11"/>
  <c r="I54" i="11"/>
  <c r="E64" i="11"/>
  <c r="I65" i="11"/>
  <c r="J54" i="11" l="1"/>
  <c r="G55" i="11"/>
  <c r="F55" i="11"/>
  <c r="G77" i="11"/>
  <c r="J66" i="11"/>
  <c r="J55" i="11"/>
  <c r="F77" i="11"/>
  <c r="J65" i="11"/>
  <c r="H66" i="11"/>
  <c r="J84" i="11"/>
  <c r="J77" i="11"/>
  <c r="F51" i="5" l="1"/>
  <c r="F46" i="1"/>
  <c r="G46" i="1"/>
  <c r="O3" i="2"/>
  <c r="C87" i="5"/>
  <c r="J19" i="8" l="1"/>
  <c r="J58" i="8"/>
  <c r="C53" i="5" l="1"/>
  <c r="C56" i="5"/>
  <c r="C80" i="1" l="1"/>
  <c r="C78" i="1"/>
  <c r="Q27" i="7" l="1"/>
  <c r="D12" i="5" l="1"/>
  <c r="E12" i="5"/>
  <c r="F12" i="5"/>
  <c r="G12" i="5"/>
  <c r="H12" i="5"/>
  <c r="I12" i="5" s="1"/>
  <c r="C12" i="5"/>
  <c r="D11" i="5"/>
  <c r="E11" i="5"/>
  <c r="F11" i="5"/>
  <c r="G11" i="5"/>
  <c r="H11" i="5"/>
  <c r="I11" i="5" s="1"/>
  <c r="C11" i="5"/>
  <c r="D72" i="5" l="1"/>
  <c r="E72" i="5"/>
  <c r="F72" i="5"/>
  <c r="G72" i="5"/>
  <c r="H72" i="5"/>
  <c r="D73" i="5"/>
  <c r="E73" i="5"/>
  <c r="F73" i="5"/>
  <c r="G73" i="5"/>
  <c r="H73" i="5"/>
  <c r="C73" i="5"/>
  <c r="C72" i="5"/>
  <c r="D62" i="5"/>
  <c r="E62" i="5"/>
  <c r="F62" i="5"/>
  <c r="G62" i="5"/>
  <c r="H62" i="5"/>
  <c r="C62" i="5"/>
  <c r="D61" i="5"/>
  <c r="E61" i="5"/>
  <c r="F61" i="5"/>
  <c r="G61" i="5"/>
  <c r="H61" i="5"/>
  <c r="C61" i="5"/>
  <c r="D26" i="5"/>
  <c r="E26" i="5"/>
  <c r="F26" i="5"/>
  <c r="G26" i="5"/>
  <c r="H26" i="5"/>
  <c r="D34" i="5"/>
  <c r="E34" i="5"/>
  <c r="F34" i="5"/>
  <c r="G34" i="5"/>
  <c r="H34" i="5"/>
  <c r="C34" i="5"/>
  <c r="C26" i="5"/>
  <c r="D48" i="5" l="1"/>
  <c r="E48" i="5"/>
  <c r="F48" i="5"/>
  <c r="G48" i="5"/>
  <c r="H48" i="5"/>
  <c r="C48" i="5"/>
  <c r="E47" i="5"/>
  <c r="F47" i="5"/>
  <c r="G47" i="5"/>
  <c r="H47" i="5"/>
  <c r="D47" i="5"/>
  <c r="C47" i="5"/>
  <c r="D28" i="5"/>
  <c r="E28" i="5"/>
  <c r="F28" i="5"/>
  <c r="G28" i="5"/>
  <c r="H28" i="5"/>
  <c r="D29" i="5"/>
  <c r="E29" i="5"/>
  <c r="F29" i="5"/>
  <c r="G29" i="5"/>
  <c r="H29" i="5"/>
  <c r="D30" i="5"/>
  <c r="E30" i="5"/>
  <c r="F30" i="5"/>
  <c r="G30" i="5"/>
  <c r="H30" i="5"/>
  <c r="D31" i="5"/>
  <c r="E31" i="5"/>
  <c r="F31" i="5"/>
  <c r="G31" i="5"/>
  <c r="H31" i="5"/>
  <c r="D32" i="5"/>
  <c r="E32" i="5"/>
  <c r="F32" i="5"/>
  <c r="G32" i="5"/>
  <c r="H32" i="5"/>
  <c r="D33" i="5"/>
  <c r="E33" i="5"/>
  <c r="F33" i="5"/>
  <c r="G33" i="5"/>
  <c r="H33" i="5"/>
  <c r="C33" i="5"/>
  <c r="C32" i="5"/>
  <c r="C31" i="5"/>
  <c r="C30" i="5"/>
  <c r="C29" i="5"/>
  <c r="C28" i="5"/>
  <c r="D25" i="5"/>
  <c r="E25" i="5"/>
  <c r="F25" i="5"/>
  <c r="G25" i="5"/>
  <c r="H25" i="5"/>
  <c r="C25" i="5"/>
  <c r="D23" i="5"/>
  <c r="E23" i="5"/>
  <c r="F23" i="5"/>
  <c r="G23" i="5"/>
  <c r="H23" i="5"/>
  <c r="C23" i="5"/>
  <c r="D22" i="5"/>
  <c r="E22" i="5"/>
  <c r="F22" i="5"/>
  <c r="G22" i="5"/>
  <c r="H22" i="5"/>
  <c r="C22" i="5"/>
  <c r="D21" i="5"/>
  <c r="E21" i="5"/>
  <c r="F21" i="5"/>
  <c r="G21" i="5"/>
  <c r="H21" i="5"/>
  <c r="C21" i="5"/>
  <c r="D20" i="5"/>
  <c r="E20" i="5"/>
  <c r="F20" i="5"/>
  <c r="G20" i="5"/>
  <c r="H20" i="5"/>
  <c r="C20" i="5"/>
  <c r="D9" i="5"/>
  <c r="E9" i="5"/>
  <c r="F9" i="5"/>
  <c r="G9" i="5"/>
  <c r="H9" i="5"/>
  <c r="C9" i="5"/>
  <c r="D81" i="5" l="1"/>
  <c r="E81" i="5"/>
  <c r="F81" i="5"/>
  <c r="G81" i="5"/>
  <c r="H81" i="5"/>
  <c r="C81" i="5"/>
  <c r="D80" i="5"/>
  <c r="E80" i="5"/>
  <c r="F80" i="5"/>
  <c r="G80" i="5"/>
  <c r="H80" i="5"/>
  <c r="C80" i="5"/>
  <c r="J73" i="3"/>
  <c r="C75" i="1"/>
  <c r="H49" i="5" l="1"/>
  <c r="I81" i="5" l="1"/>
  <c r="I80" i="5"/>
  <c r="I73" i="5"/>
  <c r="I72" i="5"/>
  <c r="I16" i="5"/>
  <c r="U186" i="10"/>
  <c r="U185" i="10"/>
  <c r="U184" i="10"/>
  <c r="U183" i="10"/>
  <c r="U182" i="10"/>
  <c r="U181" i="10"/>
  <c r="U180" i="10"/>
  <c r="U179" i="10"/>
  <c r="U178" i="10"/>
  <c r="U177" i="10"/>
  <c r="U176" i="10"/>
  <c r="U175" i="10"/>
  <c r="U174" i="10"/>
  <c r="U173" i="10"/>
  <c r="U172" i="10"/>
  <c r="U171" i="10" s="1"/>
  <c r="V171" i="10" s="1"/>
  <c r="U190" i="10"/>
  <c r="U191" i="10"/>
  <c r="U189" i="10" s="1"/>
  <c r="V189" i="10" s="1"/>
  <c r="U192" i="10"/>
  <c r="U193" i="10"/>
  <c r="U194" i="10"/>
  <c r="U195" i="10"/>
  <c r="U196" i="10"/>
  <c r="U197" i="10"/>
  <c r="U198" i="10"/>
  <c r="U199" i="10"/>
  <c r="U200" i="10"/>
  <c r="U201" i="10"/>
  <c r="U202" i="10"/>
  <c r="U203" i="10"/>
  <c r="U204" i="10"/>
  <c r="U205" i="10"/>
  <c r="U225" i="10"/>
  <c r="H69" i="5"/>
  <c r="D51" i="5"/>
  <c r="E51" i="5"/>
  <c r="G51" i="5"/>
  <c r="H51" i="5"/>
  <c r="I9" i="5"/>
  <c r="C7" i="5"/>
  <c r="I28" i="5"/>
  <c r="I29" i="5"/>
  <c r="I30" i="5"/>
  <c r="I31" i="5"/>
  <c r="I32" i="5"/>
  <c r="I33" i="5"/>
  <c r="I34" i="5"/>
  <c r="I25" i="5"/>
  <c r="I26" i="5"/>
  <c r="D24" i="5"/>
  <c r="E24" i="5"/>
  <c r="F24" i="5"/>
  <c r="G24" i="5"/>
  <c r="H24" i="5"/>
  <c r="I24" i="5" s="1"/>
  <c r="C24" i="5"/>
  <c r="I23" i="5"/>
  <c r="I22" i="5"/>
  <c r="I21" i="5"/>
  <c r="I20" i="5"/>
  <c r="I62" i="5"/>
  <c r="I61" i="5"/>
  <c r="V225" i="10" l="1"/>
  <c r="I47" i="5"/>
  <c r="I48" i="5"/>
  <c r="C51" i="5"/>
  <c r="U301" i="10"/>
  <c r="V301" i="10" s="1"/>
  <c r="H53" i="5"/>
  <c r="U224" i="10" l="1"/>
  <c r="H74" i="5"/>
  <c r="D88" i="5"/>
  <c r="E88" i="5"/>
  <c r="D87" i="5"/>
  <c r="E87" i="5"/>
  <c r="G87" i="5"/>
  <c r="D70" i="5"/>
  <c r="E70" i="5"/>
  <c r="F70" i="5"/>
  <c r="G70" i="5"/>
  <c r="H70" i="5"/>
  <c r="C70" i="5"/>
  <c r="D69" i="5"/>
  <c r="E69" i="5"/>
  <c r="F69" i="5"/>
  <c r="G69" i="5"/>
  <c r="I69" i="5" s="1"/>
  <c r="C69" i="5"/>
  <c r="H63" i="5"/>
  <c r="D59" i="5"/>
  <c r="E59" i="5"/>
  <c r="F59" i="5"/>
  <c r="G59" i="5"/>
  <c r="H59" i="5"/>
  <c r="I59" i="5" s="1"/>
  <c r="C59" i="5"/>
  <c r="H58" i="5"/>
  <c r="D58" i="5"/>
  <c r="E58" i="5"/>
  <c r="F58" i="5"/>
  <c r="G58" i="5"/>
  <c r="C58" i="5"/>
  <c r="F88" i="5"/>
  <c r="G88" i="5"/>
  <c r="C88" i="5"/>
  <c r="D8" i="5"/>
  <c r="E8" i="5"/>
  <c r="F8" i="5"/>
  <c r="G8" i="5"/>
  <c r="H8" i="5"/>
  <c r="C8" i="5"/>
  <c r="F87" i="5"/>
  <c r="H87" i="5"/>
  <c r="H41" i="5"/>
  <c r="H42" i="5"/>
  <c r="H40" i="5"/>
  <c r="H38" i="5"/>
  <c r="H37" i="5"/>
  <c r="D6" i="5"/>
  <c r="E6" i="5"/>
  <c r="F6" i="5"/>
  <c r="G6" i="5"/>
  <c r="H6" i="5"/>
  <c r="C6" i="5"/>
  <c r="D7" i="5"/>
  <c r="E7" i="5"/>
  <c r="F7" i="5"/>
  <c r="G7" i="5"/>
  <c r="H7" i="5"/>
  <c r="I70" i="5" l="1"/>
  <c r="I8" i="5"/>
  <c r="I6" i="5"/>
  <c r="I58" i="5"/>
  <c r="I7" i="5"/>
  <c r="I87" i="5"/>
  <c r="H83" i="5"/>
  <c r="H65" i="5" s="1"/>
  <c r="H39" i="5"/>
  <c r="H36" i="5"/>
  <c r="H88" i="5"/>
  <c r="I88" i="5" s="1"/>
  <c r="H85" i="5"/>
  <c r="H54" i="5" l="1"/>
  <c r="H76" i="5"/>
  <c r="H78" i="5"/>
  <c r="H67" i="5"/>
  <c r="M219" i="6" l="1"/>
  <c r="N219" i="6" s="1"/>
  <c r="K219" i="6"/>
  <c r="M218" i="6"/>
  <c r="N218" i="6" s="1"/>
  <c r="K218" i="6"/>
  <c r="M217" i="6"/>
  <c r="K217" i="6"/>
  <c r="M216" i="6"/>
  <c r="N216" i="6" s="1"/>
  <c r="K216" i="6"/>
  <c r="M215" i="6"/>
  <c r="N215" i="6" s="1"/>
  <c r="M214" i="6"/>
  <c r="N214" i="6" s="1"/>
  <c r="M213" i="6"/>
  <c r="N213" i="6" s="1"/>
  <c r="K213" i="6"/>
  <c r="M212" i="6"/>
  <c r="N212" i="6" s="1"/>
  <c r="K212" i="6"/>
  <c r="M211" i="6"/>
  <c r="N211" i="6" s="1"/>
  <c r="K211" i="6"/>
  <c r="M210" i="6"/>
  <c r="N210" i="6" s="1"/>
  <c r="K210" i="6"/>
  <c r="M209" i="6"/>
  <c r="N209" i="6" s="1"/>
  <c r="K209" i="6"/>
  <c r="M208" i="6"/>
  <c r="N208" i="6" s="1"/>
  <c r="M207" i="6"/>
  <c r="N207" i="6" s="1"/>
  <c r="K207" i="6"/>
  <c r="M206" i="6"/>
  <c r="N206" i="6" s="1"/>
  <c r="K206" i="6"/>
  <c r="M205" i="6"/>
  <c r="N205" i="6" s="1"/>
  <c r="K205" i="6"/>
  <c r="M204" i="6"/>
  <c r="N204" i="6" s="1"/>
  <c r="K204" i="6"/>
  <c r="M203" i="6"/>
  <c r="N203" i="6" s="1"/>
  <c r="K203" i="6"/>
  <c r="M202" i="6"/>
  <c r="N202" i="6" s="1"/>
  <c r="K202" i="6"/>
  <c r="M201" i="6"/>
  <c r="N201" i="6" s="1"/>
  <c r="K201" i="6"/>
  <c r="M200" i="6"/>
  <c r="N200" i="6" s="1"/>
  <c r="K200" i="6"/>
  <c r="M199" i="6"/>
  <c r="N199" i="6" s="1"/>
  <c r="K199" i="6"/>
  <c r="M198" i="6"/>
  <c r="N198" i="6" s="1"/>
  <c r="K198" i="6"/>
  <c r="M197" i="6"/>
  <c r="N197" i="6" s="1"/>
  <c r="K197" i="6"/>
  <c r="M196" i="6"/>
  <c r="N196" i="6" s="1"/>
  <c r="K196" i="6"/>
  <c r="M195" i="6"/>
  <c r="N195" i="6" s="1"/>
  <c r="K195" i="6"/>
  <c r="M194" i="6"/>
  <c r="N194" i="6" s="1"/>
  <c r="M193" i="6"/>
  <c r="N193" i="6" s="1"/>
  <c r="K193" i="6"/>
  <c r="M192" i="6"/>
  <c r="M191" i="6"/>
  <c r="N191" i="6" s="1"/>
  <c r="M190" i="6"/>
  <c r="N190" i="6" s="1"/>
  <c r="K190" i="6"/>
  <c r="M189" i="6"/>
  <c r="N189" i="6" s="1"/>
  <c r="K189" i="6"/>
  <c r="M188" i="6"/>
  <c r="N188" i="6" s="1"/>
  <c r="K188" i="6"/>
  <c r="M187" i="6"/>
  <c r="N187" i="6" s="1"/>
  <c r="K187" i="6"/>
  <c r="M186" i="6"/>
  <c r="N186" i="6" s="1"/>
  <c r="K186" i="6"/>
  <c r="M185" i="6"/>
  <c r="N185" i="6" s="1"/>
  <c r="K185" i="6"/>
  <c r="M184" i="6"/>
  <c r="N184" i="6" s="1"/>
  <c r="K184" i="6"/>
  <c r="M183" i="6"/>
  <c r="N183" i="6" s="1"/>
  <c r="K183" i="6"/>
  <c r="M182" i="6"/>
  <c r="N182" i="6" s="1"/>
  <c r="K182" i="6"/>
  <c r="M181" i="6"/>
  <c r="N181" i="6" s="1"/>
  <c r="K181" i="6"/>
  <c r="M180" i="6"/>
  <c r="N180" i="6" s="1"/>
  <c r="K180" i="6"/>
  <c r="M179" i="6"/>
  <c r="N179" i="6" s="1"/>
  <c r="K179" i="6"/>
  <c r="M178" i="6"/>
  <c r="N178" i="6" s="1"/>
  <c r="K178" i="6"/>
  <c r="M177" i="6"/>
  <c r="N177" i="6" s="1"/>
  <c r="K177" i="6"/>
  <c r="M176" i="6"/>
  <c r="N176" i="6" s="1"/>
  <c r="K176" i="6"/>
  <c r="M175" i="6"/>
  <c r="N175" i="6" s="1"/>
  <c r="K175" i="6"/>
  <c r="M174" i="6"/>
  <c r="N174" i="6" s="1"/>
  <c r="K174" i="6"/>
  <c r="M173" i="6"/>
  <c r="N173" i="6" s="1"/>
  <c r="K173" i="6"/>
  <c r="M172" i="6"/>
  <c r="N172" i="6" s="1"/>
  <c r="K172" i="6"/>
  <c r="M171" i="6"/>
  <c r="N171" i="6" s="1"/>
  <c r="K171" i="6"/>
  <c r="M170" i="6"/>
  <c r="N170" i="6" s="1"/>
  <c r="K170" i="6"/>
  <c r="M169" i="6"/>
  <c r="N169" i="6" s="1"/>
  <c r="K169" i="6"/>
  <c r="M168" i="6"/>
  <c r="N168" i="6" s="1"/>
  <c r="K168" i="6"/>
  <c r="M167" i="6"/>
  <c r="N167" i="6" s="1"/>
  <c r="K167" i="6"/>
  <c r="M166" i="6"/>
  <c r="N166" i="6" s="1"/>
  <c r="K166" i="6"/>
  <c r="M165" i="6"/>
  <c r="N165" i="6" s="1"/>
  <c r="K165" i="6"/>
  <c r="M164" i="6"/>
  <c r="N164" i="6" s="1"/>
  <c r="K164" i="6"/>
  <c r="M163" i="6"/>
  <c r="N163" i="6" s="1"/>
  <c r="K163" i="6"/>
  <c r="M162" i="6"/>
  <c r="N162" i="6" s="1"/>
  <c r="K162" i="6"/>
  <c r="M161" i="6"/>
  <c r="N161" i="6" s="1"/>
  <c r="K161" i="6"/>
  <c r="M160" i="6"/>
  <c r="N160" i="6" s="1"/>
  <c r="K160" i="6"/>
  <c r="M159" i="6"/>
  <c r="N159" i="6" s="1"/>
  <c r="K159" i="6"/>
  <c r="M158" i="6"/>
  <c r="N158" i="6" s="1"/>
  <c r="K158" i="6"/>
  <c r="M157" i="6"/>
  <c r="N157" i="6" s="1"/>
  <c r="K157" i="6"/>
  <c r="M156" i="6"/>
  <c r="N156" i="6" s="1"/>
  <c r="K156" i="6"/>
  <c r="M155" i="6"/>
  <c r="N155" i="6" s="1"/>
  <c r="K155" i="6"/>
  <c r="M154" i="6"/>
  <c r="N154" i="6" s="1"/>
  <c r="K154" i="6"/>
  <c r="M153" i="6"/>
  <c r="N153" i="6" s="1"/>
  <c r="K153" i="6"/>
  <c r="M152" i="6"/>
  <c r="N152" i="6" s="1"/>
  <c r="K152" i="6"/>
  <c r="M151" i="6"/>
  <c r="N151" i="6" s="1"/>
  <c r="K151" i="6"/>
  <c r="M150" i="6"/>
  <c r="N150" i="6" s="1"/>
  <c r="K150" i="6"/>
  <c r="M149" i="6"/>
  <c r="N149" i="6" s="1"/>
  <c r="K149" i="6"/>
  <c r="M148" i="6"/>
  <c r="N148" i="6" s="1"/>
  <c r="K148" i="6"/>
  <c r="M147" i="6"/>
  <c r="N147" i="6" s="1"/>
  <c r="K147" i="6"/>
  <c r="M146" i="6"/>
  <c r="N146" i="6" s="1"/>
  <c r="K146" i="6"/>
  <c r="M145" i="6"/>
  <c r="N145" i="6" s="1"/>
  <c r="K145" i="6"/>
  <c r="M144" i="6"/>
  <c r="N144" i="6" s="1"/>
  <c r="K144" i="6"/>
  <c r="M143" i="6"/>
  <c r="N143" i="6" s="1"/>
  <c r="K143" i="6"/>
  <c r="M142" i="6"/>
  <c r="N142" i="6" s="1"/>
  <c r="K142" i="6"/>
  <c r="M141" i="6"/>
  <c r="N141" i="6" s="1"/>
  <c r="K141" i="6"/>
  <c r="M140" i="6"/>
  <c r="N140" i="6" s="1"/>
  <c r="K140" i="6"/>
  <c r="M139" i="6"/>
  <c r="N139" i="6" s="1"/>
  <c r="K139" i="6"/>
  <c r="M138" i="6"/>
  <c r="N138" i="6" s="1"/>
  <c r="K138" i="6"/>
  <c r="M137" i="6"/>
  <c r="N137" i="6" s="1"/>
  <c r="K137" i="6"/>
  <c r="M136" i="6"/>
  <c r="N136" i="6" s="1"/>
  <c r="K136" i="6"/>
  <c r="M135" i="6"/>
  <c r="N135" i="6" s="1"/>
  <c r="K135" i="6"/>
  <c r="M134" i="6"/>
  <c r="N134" i="6" s="1"/>
  <c r="K134" i="6"/>
  <c r="M133" i="6"/>
  <c r="N133" i="6" s="1"/>
  <c r="K133" i="6"/>
  <c r="M132" i="6"/>
  <c r="N132" i="6" s="1"/>
  <c r="K132" i="6"/>
  <c r="M131" i="6"/>
  <c r="N131" i="6" s="1"/>
  <c r="K131" i="6"/>
  <c r="M130" i="6"/>
  <c r="N130" i="6" s="1"/>
  <c r="K130" i="6"/>
  <c r="M129" i="6"/>
  <c r="N129" i="6" s="1"/>
  <c r="K129" i="6"/>
  <c r="M128" i="6"/>
  <c r="N128" i="6" s="1"/>
  <c r="K128" i="6"/>
  <c r="M127" i="6"/>
  <c r="N127" i="6" s="1"/>
  <c r="K127" i="6"/>
  <c r="M126" i="6"/>
  <c r="N126" i="6" s="1"/>
  <c r="K126" i="6"/>
  <c r="M125" i="6"/>
  <c r="N125" i="6" s="1"/>
  <c r="K125" i="6"/>
  <c r="M124" i="6"/>
  <c r="N124" i="6" s="1"/>
  <c r="K124" i="6"/>
  <c r="M123" i="6"/>
  <c r="N123" i="6" s="1"/>
  <c r="K123" i="6"/>
  <c r="M122" i="6"/>
  <c r="N122" i="6" s="1"/>
  <c r="K122" i="6"/>
  <c r="M121" i="6"/>
  <c r="N121" i="6" s="1"/>
  <c r="K121" i="6"/>
  <c r="M120" i="6"/>
  <c r="N120" i="6" s="1"/>
  <c r="K120" i="6"/>
  <c r="M119" i="6"/>
  <c r="N119" i="6" s="1"/>
  <c r="K119" i="6"/>
  <c r="M118" i="6"/>
  <c r="N118" i="6" s="1"/>
  <c r="K118" i="6"/>
  <c r="M117" i="6"/>
  <c r="N117" i="6" s="1"/>
  <c r="K117" i="6"/>
  <c r="M116" i="6"/>
  <c r="N116" i="6" s="1"/>
  <c r="K116" i="6"/>
  <c r="M115" i="6"/>
  <c r="N115" i="6" s="1"/>
  <c r="K115" i="6"/>
  <c r="M114" i="6"/>
  <c r="N114" i="6" s="1"/>
  <c r="K114" i="6"/>
  <c r="M113" i="6"/>
  <c r="N113" i="6" s="1"/>
  <c r="K113" i="6"/>
  <c r="M112" i="6"/>
  <c r="N112" i="6" s="1"/>
  <c r="K112" i="6"/>
  <c r="M111" i="6"/>
  <c r="N111" i="6" s="1"/>
  <c r="K111" i="6"/>
  <c r="M110" i="6"/>
  <c r="N110" i="6" s="1"/>
  <c r="K110" i="6"/>
  <c r="M109" i="6"/>
  <c r="N109" i="6" s="1"/>
  <c r="K109" i="6"/>
  <c r="M108" i="6"/>
  <c r="N108" i="6" s="1"/>
  <c r="K108" i="6"/>
  <c r="M107" i="6"/>
  <c r="N107" i="6" s="1"/>
  <c r="K107" i="6"/>
  <c r="M106" i="6"/>
  <c r="N106" i="6" s="1"/>
  <c r="K106" i="6"/>
  <c r="M105" i="6"/>
  <c r="N105" i="6" s="1"/>
  <c r="K105" i="6"/>
  <c r="M104" i="6"/>
  <c r="N104" i="6" s="1"/>
  <c r="K104" i="6"/>
  <c r="M103" i="6"/>
  <c r="N103" i="6" s="1"/>
  <c r="K103" i="6"/>
  <c r="M102" i="6"/>
  <c r="N102" i="6" s="1"/>
  <c r="M101" i="6"/>
  <c r="N101" i="6" s="1"/>
  <c r="K101" i="6"/>
  <c r="M100" i="6"/>
  <c r="N100" i="6" s="1"/>
  <c r="K100" i="6"/>
  <c r="M99" i="6"/>
  <c r="N99" i="6" s="1"/>
  <c r="K99" i="6"/>
  <c r="M98" i="6"/>
  <c r="N98" i="6" s="1"/>
  <c r="K98" i="6"/>
  <c r="M97" i="6"/>
  <c r="N97" i="6" s="1"/>
  <c r="K97" i="6"/>
  <c r="M96" i="6"/>
  <c r="N96" i="6" s="1"/>
  <c r="K96" i="6"/>
  <c r="M95" i="6"/>
  <c r="N95" i="6" s="1"/>
  <c r="K95" i="6"/>
  <c r="M94" i="6"/>
  <c r="N94" i="6" s="1"/>
  <c r="K94" i="6"/>
  <c r="M93" i="6"/>
  <c r="N93" i="6" s="1"/>
  <c r="K93" i="6"/>
  <c r="M92" i="6"/>
  <c r="N92" i="6" s="1"/>
  <c r="K92" i="6"/>
  <c r="M91" i="6"/>
  <c r="N91" i="6" s="1"/>
  <c r="K91" i="6"/>
  <c r="M90" i="6"/>
  <c r="N90" i="6" s="1"/>
  <c r="K90" i="6"/>
  <c r="M89" i="6"/>
  <c r="N89" i="6" s="1"/>
  <c r="K89" i="6"/>
  <c r="M88" i="6"/>
  <c r="N88" i="6" s="1"/>
  <c r="K88" i="6"/>
  <c r="M87" i="6"/>
  <c r="N87" i="6" s="1"/>
  <c r="K87" i="6"/>
  <c r="M86" i="6"/>
  <c r="N86" i="6" s="1"/>
  <c r="K86" i="6"/>
  <c r="M85" i="6"/>
  <c r="N85" i="6" s="1"/>
  <c r="K85" i="6"/>
  <c r="M84" i="6"/>
  <c r="N84" i="6" s="1"/>
  <c r="K84" i="6"/>
  <c r="M83" i="6"/>
  <c r="N83" i="6" s="1"/>
  <c r="K83" i="6"/>
  <c r="M82" i="6"/>
  <c r="N82" i="6" s="1"/>
  <c r="K82" i="6"/>
  <c r="M81" i="6"/>
  <c r="N81" i="6" s="1"/>
  <c r="K81" i="6"/>
  <c r="M80" i="6"/>
  <c r="N80" i="6" s="1"/>
  <c r="K80" i="6"/>
  <c r="M79" i="6"/>
  <c r="N79" i="6" s="1"/>
  <c r="K79" i="6"/>
  <c r="M78" i="6"/>
  <c r="N78" i="6" s="1"/>
  <c r="K78" i="6"/>
  <c r="M77" i="6"/>
  <c r="N77" i="6" s="1"/>
  <c r="M76" i="6"/>
  <c r="N76" i="6" s="1"/>
  <c r="M75" i="6"/>
  <c r="N75" i="6" s="1"/>
  <c r="M74" i="6"/>
  <c r="N74" i="6" s="1"/>
  <c r="M73" i="6"/>
  <c r="N73" i="6" s="1"/>
  <c r="M72" i="6"/>
  <c r="N72" i="6" s="1"/>
  <c r="K72" i="6"/>
  <c r="M71" i="6"/>
  <c r="N71" i="6" s="1"/>
  <c r="K71" i="6"/>
  <c r="M70" i="6"/>
  <c r="N70" i="6" s="1"/>
  <c r="K70" i="6"/>
  <c r="M69" i="6"/>
  <c r="N69" i="6" s="1"/>
  <c r="K69" i="6"/>
  <c r="M68" i="6"/>
  <c r="N68" i="6" s="1"/>
  <c r="K68" i="6"/>
  <c r="M67" i="6"/>
  <c r="N67" i="6" s="1"/>
  <c r="K67" i="6"/>
  <c r="M66" i="6"/>
  <c r="N66" i="6" s="1"/>
  <c r="K66" i="6"/>
  <c r="M65" i="6"/>
  <c r="N65" i="6" s="1"/>
  <c r="K65" i="6"/>
  <c r="M64" i="6"/>
  <c r="N64" i="6" s="1"/>
  <c r="K64" i="6"/>
  <c r="M63" i="6"/>
  <c r="K63" i="6"/>
  <c r="M62" i="6"/>
  <c r="N62" i="6" s="1"/>
  <c r="K62" i="6"/>
  <c r="M61" i="6"/>
  <c r="N61" i="6" s="1"/>
  <c r="K61" i="6"/>
  <c r="M60" i="6"/>
  <c r="N60" i="6" s="1"/>
  <c r="K60" i="6"/>
  <c r="M59" i="6"/>
  <c r="N59" i="6" s="1"/>
  <c r="K59" i="6"/>
  <c r="M58" i="6"/>
  <c r="N58" i="6" s="1"/>
  <c r="K58" i="6"/>
  <c r="M57" i="6"/>
  <c r="N57" i="6" s="1"/>
  <c r="K57" i="6"/>
  <c r="M56" i="6"/>
  <c r="N56" i="6" s="1"/>
  <c r="K56" i="6"/>
  <c r="M55" i="6"/>
  <c r="N55" i="6" s="1"/>
  <c r="K55" i="6"/>
  <c r="M54" i="6"/>
  <c r="N54" i="6" s="1"/>
  <c r="K54" i="6"/>
  <c r="M53" i="6"/>
  <c r="N53" i="6" s="1"/>
  <c r="K53" i="6"/>
  <c r="M52" i="6"/>
  <c r="N52" i="6" s="1"/>
  <c r="K52" i="6"/>
  <c r="M51" i="6"/>
  <c r="N51" i="6" s="1"/>
  <c r="K51" i="6"/>
  <c r="M50" i="6"/>
  <c r="N50" i="6" s="1"/>
  <c r="K50" i="6"/>
  <c r="M49" i="6"/>
  <c r="N49" i="6" s="1"/>
  <c r="K49" i="6"/>
  <c r="M48" i="6"/>
  <c r="N48" i="6" s="1"/>
  <c r="K48" i="6"/>
  <c r="M47" i="6"/>
  <c r="N47" i="6" s="1"/>
  <c r="K47" i="6"/>
  <c r="M46" i="6"/>
  <c r="N46" i="6" s="1"/>
  <c r="K46" i="6"/>
  <c r="M45" i="6"/>
  <c r="N45" i="6" s="1"/>
  <c r="K45" i="6"/>
  <c r="M44" i="6"/>
  <c r="N44" i="6" s="1"/>
  <c r="K44" i="6"/>
  <c r="M43" i="6"/>
  <c r="N43" i="6" s="1"/>
  <c r="K43" i="6"/>
  <c r="M42" i="6"/>
  <c r="N42" i="6" s="1"/>
  <c r="K42" i="6"/>
  <c r="M41" i="6"/>
  <c r="N41" i="6" s="1"/>
  <c r="K41" i="6"/>
  <c r="M40" i="6"/>
  <c r="N40" i="6" s="1"/>
  <c r="K40" i="6"/>
  <c r="M39" i="6"/>
  <c r="N39" i="6" s="1"/>
  <c r="K39" i="6"/>
  <c r="M38" i="6"/>
  <c r="N38" i="6" s="1"/>
  <c r="K38" i="6"/>
  <c r="M37" i="6"/>
  <c r="N37" i="6" s="1"/>
  <c r="K37" i="6"/>
  <c r="M36" i="6"/>
  <c r="N36" i="6" s="1"/>
  <c r="K36" i="6"/>
  <c r="M35" i="6"/>
  <c r="N35" i="6" s="1"/>
  <c r="K35" i="6"/>
  <c r="M34" i="6"/>
  <c r="N34" i="6" s="1"/>
  <c r="K34" i="6"/>
  <c r="M33" i="6"/>
  <c r="N33" i="6" s="1"/>
  <c r="K33" i="6"/>
  <c r="M32" i="6"/>
  <c r="N32" i="6" s="1"/>
  <c r="K32" i="6"/>
  <c r="M31" i="6"/>
  <c r="N31" i="6" s="1"/>
  <c r="K31" i="6"/>
  <c r="M30" i="6"/>
  <c r="N30" i="6" s="1"/>
  <c r="K30" i="6"/>
  <c r="M29" i="6"/>
  <c r="N29" i="6" s="1"/>
  <c r="K29" i="6"/>
  <c r="M28" i="6"/>
  <c r="N28" i="6" s="1"/>
  <c r="K28" i="6"/>
  <c r="N27" i="6"/>
  <c r="M27" i="6"/>
  <c r="K27" i="6"/>
  <c r="M26" i="6"/>
  <c r="N26" i="6" s="1"/>
  <c r="K26" i="6"/>
  <c r="M25" i="6"/>
  <c r="N25" i="6" s="1"/>
  <c r="K25" i="6"/>
  <c r="M24" i="6"/>
  <c r="N24" i="6" s="1"/>
  <c r="K24" i="6"/>
  <c r="M23" i="6"/>
  <c r="N23" i="6" s="1"/>
  <c r="K23" i="6"/>
  <c r="M22" i="6"/>
  <c r="N22" i="6" s="1"/>
  <c r="K22" i="6"/>
  <c r="M21" i="6"/>
  <c r="N21" i="6" s="1"/>
  <c r="K21" i="6"/>
  <c r="M20" i="6"/>
  <c r="N20" i="6" s="1"/>
  <c r="K20" i="6"/>
  <c r="M19" i="6"/>
  <c r="N19" i="6" s="1"/>
  <c r="K19" i="6"/>
  <c r="M18" i="6"/>
  <c r="N18" i="6" s="1"/>
  <c r="K18" i="6"/>
  <c r="M17" i="6"/>
  <c r="N17" i="6" s="1"/>
  <c r="K17" i="6"/>
  <c r="M16" i="6"/>
  <c r="N16" i="6" s="1"/>
  <c r="K16" i="6"/>
  <c r="M15" i="6"/>
  <c r="N15" i="6" s="1"/>
  <c r="K15" i="6"/>
  <c r="M14" i="6"/>
  <c r="N14" i="6" s="1"/>
  <c r="K14" i="6"/>
  <c r="M13" i="6"/>
  <c r="N13" i="6" s="1"/>
  <c r="K13" i="6"/>
  <c r="M12" i="6"/>
  <c r="N12" i="6" s="1"/>
  <c r="K12" i="6"/>
  <c r="M11" i="6"/>
  <c r="N11" i="6" s="1"/>
  <c r="K11" i="6"/>
  <c r="M10" i="6"/>
  <c r="N10" i="6" s="1"/>
  <c r="K10" i="6"/>
  <c r="M9" i="6"/>
  <c r="N9" i="6" s="1"/>
  <c r="K9" i="6"/>
  <c r="M8" i="6"/>
  <c r="N8" i="6" s="1"/>
  <c r="K8" i="6"/>
  <c r="M7" i="6"/>
  <c r="N7" i="6" s="1"/>
  <c r="K7" i="6"/>
  <c r="M6" i="6"/>
  <c r="N6" i="6" s="1"/>
  <c r="K6" i="6"/>
  <c r="M5" i="6"/>
  <c r="N5" i="6" s="1"/>
  <c r="K5" i="6"/>
  <c r="M4" i="6"/>
  <c r="N4" i="6" s="1"/>
  <c r="K4" i="6"/>
  <c r="M3" i="6"/>
  <c r="N3" i="6" s="1"/>
  <c r="K3" i="6"/>
  <c r="H84" i="5" l="1"/>
  <c r="H56" i="5"/>
  <c r="H55" i="5" l="1"/>
  <c r="H66" i="5"/>
  <c r="H77" i="5"/>
  <c r="E74" i="5"/>
  <c r="G74" i="5"/>
  <c r="I74" i="5" s="1"/>
  <c r="D63" i="5"/>
  <c r="G63" i="5"/>
  <c r="I63" i="5" s="1"/>
  <c r="F63" i="5"/>
  <c r="O48" i="5"/>
  <c r="E83" i="5"/>
  <c r="E76" i="5" s="1"/>
  <c r="M48" i="5"/>
  <c r="M47" i="5"/>
  <c r="O47" i="5"/>
  <c r="M83" i="5"/>
  <c r="L47" i="5"/>
  <c r="E42" i="5"/>
  <c r="D42" i="5"/>
  <c r="C42" i="5"/>
  <c r="G40" i="5"/>
  <c r="I40" i="5" s="1"/>
  <c r="F40" i="5"/>
  <c r="E40" i="5"/>
  <c r="D39" i="5"/>
  <c r="C39" i="5"/>
  <c r="G38" i="5"/>
  <c r="I38" i="5" s="1"/>
  <c r="F37" i="5"/>
  <c r="E37" i="5"/>
  <c r="D37" i="5"/>
  <c r="C36" i="5"/>
  <c r="C84" i="5" l="1"/>
  <c r="C37" i="5"/>
  <c r="F38" i="5"/>
  <c r="D40" i="5"/>
  <c r="G41" i="5"/>
  <c r="I41" i="5" s="1"/>
  <c r="M51" i="5"/>
  <c r="L84" i="5"/>
  <c r="L66" i="5" s="1"/>
  <c r="M76" i="5"/>
  <c r="E36" i="5"/>
  <c r="C38" i="5"/>
  <c r="F39" i="5"/>
  <c r="D41" i="5"/>
  <c r="G42" i="5"/>
  <c r="I42" i="5" s="1"/>
  <c r="F74" i="5"/>
  <c r="F36" i="5"/>
  <c r="D38" i="5"/>
  <c r="G39" i="5"/>
  <c r="I39" i="5" s="1"/>
  <c r="E41" i="5"/>
  <c r="G36" i="5"/>
  <c r="I36" i="5" s="1"/>
  <c r="E38" i="5"/>
  <c r="C40" i="5"/>
  <c r="F41" i="5"/>
  <c r="D36" i="5"/>
  <c r="G37" i="5"/>
  <c r="I37" i="5" s="1"/>
  <c r="E39" i="5"/>
  <c r="C41" i="5"/>
  <c r="F42" i="5"/>
  <c r="N83" i="5"/>
  <c r="N65" i="5" s="1"/>
  <c r="E63" i="5"/>
  <c r="E85" i="5" s="1"/>
  <c r="E67" i="5" s="1"/>
  <c r="O51" i="5"/>
  <c r="M65" i="5"/>
  <c r="P47" i="5"/>
  <c r="N48" i="5"/>
  <c r="F53" i="5"/>
  <c r="F84" i="5" s="1"/>
  <c r="F77" i="5" s="1"/>
  <c r="M54" i="5"/>
  <c r="O83" i="5"/>
  <c r="O65" i="5" s="1"/>
  <c r="M84" i="5"/>
  <c r="M66" i="5" s="1"/>
  <c r="L76" i="5"/>
  <c r="G53" i="5"/>
  <c r="P83" i="5"/>
  <c r="P65" i="5" s="1"/>
  <c r="N84" i="5"/>
  <c r="N66" i="5" s="1"/>
  <c r="P48" i="5"/>
  <c r="O84" i="5"/>
  <c r="O77" i="5" s="1"/>
  <c r="E65" i="5"/>
  <c r="C74" i="5"/>
  <c r="P84" i="5"/>
  <c r="P77" i="5" s="1"/>
  <c r="D83" i="5"/>
  <c r="E54" i="5"/>
  <c r="C63" i="5"/>
  <c r="D74" i="5"/>
  <c r="N47" i="5"/>
  <c r="L48" i="5"/>
  <c r="D53" i="5"/>
  <c r="D84" i="5" s="1"/>
  <c r="E53" i="5"/>
  <c r="E84" i="5" s="1"/>
  <c r="J67" i="3"/>
  <c r="J65" i="3"/>
  <c r="M129" i="2"/>
  <c r="M128" i="2"/>
  <c r="M127" i="2"/>
  <c r="M126" i="2"/>
  <c r="M125" i="2"/>
  <c r="M124" i="2"/>
  <c r="M123" i="2"/>
  <c r="M122" i="2"/>
  <c r="M121" i="2"/>
  <c r="M120" i="2"/>
  <c r="M119" i="2"/>
  <c r="M118" i="2"/>
  <c r="D15" i="1"/>
  <c r="E15" i="1"/>
  <c r="F15" i="1"/>
  <c r="G15" i="1"/>
  <c r="D16" i="1"/>
  <c r="E16" i="1"/>
  <c r="F16" i="1"/>
  <c r="G16" i="1"/>
  <c r="D17" i="1"/>
  <c r="E17" i="1"/>
  <c r="F17" i="1"/>
  <c r="G17" i="1"/>
  <c r="D18" i="1"/>
  <c r="E18" i="1"/>
  <c r="F18" i="1"/>
  <c r="G18" i="1"/>
  <c r="D19" i="1"/>
  <c r="E19" i="1"/>
  <c r="F19" i="1"/>
  <c r="G19" i="1"/>
  <c r="D20" i="1"/>
  <c r="E20" i="1"/>
  <c r="F20" i="1"/>
  <c r="G20" i="1"/>
  <c r="D21" i="1"/>
  <c r="E21" i="1"/>
  <c r="F21" i="1"/>
  <c r="G21" i="1"/>
  <c r="C21" i="1"/>
  <c r="C20" i="1"/>
  <c r="C19" i="1"/>
  <c r="C18" i="1"/>
  <c r="C17" i="1"/>
  <c r="C16" i="1"/>
  <c r="C15" i="1"/>
  <c r="C23" i="1"/>
  <c r="C67" i="1"/>
  <c r="C68" i="1"/>
  <c r="C56" i="1"/>
  <c r="C57" i="1"/>
  <c r="D23" i="1"/>
  <c r="E23" i="1"/>
  <c r="F23" i="1"/>
  <c r="G23" i="1"/>
  <c r="D24" i="1"/>
  <c r="E24" i="1"/>
  <c r="F24" i="1"/>
  <c r="G24" i="1"/>
  <c r="D25" i="1"/>
  <c r="E25" i="1"/>
  <c r="F25" i="1"/>
  <c r="G25" i="1"/>
  <c r="D26" i="1"/>
  <c r="E26" i="1"/>
  <c r="F26" i="1"/>
  <c r="G26" i="1"/>
  <c r="D27" i="1"/>
  <c r="E27" i="1"/>
  <c r="F27" i="1"/>
  <c r="G27" i="1"/>
  <c r="D28" i="1"/>
  <c r="E28" i="1"/>
  <c r="F28" i="1"/>
  <c r="G28" i="1"/>
  <c r="D29" i="1"/>
  <c r="E29" i="1"/>
  <c r="F29" i="1"/>
  <c r="G29" i="1"/>
  <c r="C29" i="1"/>
  <c r="C25" i="1"/>
  <c r="C77" i="5" l="1"/>
  <c r="C55" i="5"/>
  <c r="G84" i="5"/>
  <c r="I84" i="5" s="1"/>
  <c r="I53" i="5"/>
  <c r="G83" i="5"/>
  <c r="I83" i="5" s="1"/>
  <c r="I51" i="5"/>
  <c r="C66" i="5"/>
  <c r="O66" i="5"/>
  <c r="L77" i="5"/>
  <c r="L55" i="5"/>
  <c r="N76" i="5"/>
  <c r="G85" i="5"/>
  <c r="I85" i="5" s="1"/>
  <c r="P55" i="5"/>
  <c r="O54" i="5"/>
  <c r="F85" i="5"/>
  <c r="F67" i="5" s="1"/>
  <c r="L51" i="5"/>
  <c r="L85" i="5" s="1"/>
  <c r="D65" i="5"/>
  <c r="D76" i="5"/>
  <c r="D54" i="5"/>
  <c r="E77" i="5"/>
  <c r="E66" i="5"/>
  <c r="E55" i="5"/>
  <c r="D66" i="5"/>
  <c r="D77" i="5"/>
  <c r="D55" i="5"/>
  <c r="N51" i="5"/>
  <c r="N54" i="5"/>
  <c r="F55" i="5"/>
  <c r="E56" i="5"/>
  <c r="O85" i="5"/>
  <c r="E78" i="5"/>
  <c r="C85" i="5"/>
  <c r="C67" i="5" s="1"/>
  <c r="D85" i="5"/>
  <c r="D67" i="5" s="1"/>
  <c r="M85" i="5"/>
  <c r="M78" i="5" s="1"/>
  <c r="P66" i="5"/>
  <c r="F83" i="5"/>
  <c r="N77" i="5"/>
  <c r="M55" i="5"/>
  <c r="P76" i="5"/>
  <c r="M77" i="5"/>
  <c r="F66" i="5"/>
  <c r="O55" i="5"/>
  <c r="O76" i="5"/>
  <c r="N55" i="5"/>
  <c r="L65" i="5"/>
  <c r="P51" i="5"/>
  <c r="P54" i="5"/>
  <c r="C58" i="1"/>
  <c r="C69" i="1"/>
  <c r="F31" i="1"/>
  <c r="F33" i="1"/>
  <c r="F34" i="1"/>
  <c r="F35" i="1"/>
  <c r="F37" i="1"/>
  <c r="C28" i="1"/>
  <c r="C27" i="1"/>
  <c r="C26" i="1"/>
  <c r="C24" i="1"/>
  <c r="C37" i="1"/>
  <c r="G31" i="1"/>
  <c r="G32" i="1"/>
  <c r="G33" i="1"/>
  <c r="G34" i="1"/>
  <c r="G36" i="1"/>
  <c r="G37" i="1"/>
  <c r="C31" i="1"/>
  <c r="J74" i="3"/>
  <c r="K74" i="3"/>
  <c r="L74" i="3"/>
  <c r="M74" i="3"/>
  <c r="N74" i="3"/>
  <c r="O74" i="3"/>
  <c r="J75" i="3"/>
  <c r="K75" i="3"/>
  <c r="L75" i="3"/>
  <c r="M75" i="3"/>
  <c r="N75" i="3"/>
  <c r="O75" i="3"/>
  <c r="J66" i="3"/>
  <c r="K66" i="3"/>
  <c r="L66" i="3"/>
  <c r="M66" i="3"/>
  <c r="N66" i="3"/>
  <c r="O66" i="3"/>
  <c r="C65" i="1"/>
  <c r="K67" i="3"/>
  <c r="D65" i="1" s="1"/>
  <c r="L67" i="3"/>
  <c r="E65" i="1" s="1"/>
  <c r="M67" i="3"/>
  <c r="F65" i="1" s="1"/>
  <c r="N67" i="3"/>
  <c r="G65" i="1" s="1"/>
  <c r="O67" i="3"/>
  <c r="J68" i="3"/>
  <c r="C76" i="1" s="1"/>
  <c r="K68" i="3"/>
  <c r="D76" i="1" s="1"/>
  <c r="L68" i="3"/>
  <c r="E76" i="1" s="1"/>
  <c r="M68" i="3"/>
  <c r="F76" i="1" s="1"/>
  <c r="N68" i="3"/>
  <c r="G76" i="1" s="1"/>
  <c r="O68" i="3"/>
  <c r="J69" i="3"/>
  <c r="K69" i="3"/>
  <c r="L69" i="3"/>
  <c r="M69" i="3"/>
  <c r="N69" i="3"/>
  <c r="O69" i="3"/>
  <c r="J70" i="3"/>
  <c r="C82" i="1" s="1"/>
  <c r="K70" i="3"/>
  <c r="D82" i="1" s="1"/>
  <c r="L70" i="3"/>
  <c r="E82" i="1" s="1"/>
  <c r="M70" i="3"/>
  <c r="F82" i="1" s="1"/>
  <c r="N70" i="3"/>
  <c r="G82" i="1" s="1"/>
  <c r="O70" i="3"/>
  <c r="J71" i="3"/>
  <c r="K71" i="3"/>
  <c r="L71" i="3"/>
  <c r="M71" i="3"/>
  <c r="N71" i="3"/>
  <c r="O71" i="3"/>
  <c r="J72" i="3"/>
  <c r="C64" i="1" s="1"/>
  <c r="K72" i="3"/>
  <c r="D64" i="1" s="1"/>
  <c r="L72" i="3"/>
  <c r="E64" i="1" s="1"/>
  <c r="M72" i="3"/>
  <c r="F64" i="1" s="1"/>
  <c r="N72" i="3"/>
  <c r="G64" i="1" s="1"/>
  <c r="O72" i="3"/>
  <c r="K73" i="3"/>
  <c r="D75" i="1" s="1"/>
  <c r="L73" i="3"/>
  <c r="E75" i="1" s="1"/>
  <c r="M73" i="3"/>
  <c r="F75" i="1" s="1"/>
  <c r="N73" i="3"/>
  <c r="G75" i="1" s="1"/>
  <c r="O73" i="3"/>
  <c r="K65" i="3"/>
  <c r="D83" i="1" s="1"/>
  <c r="L65" i="3"/>
  <c r="E83" i="1" s="1"/>
  <c r="M65" i="3"/>
  <c r="F83" i="1" s="1"/>
  <c r="N65" i="3"/>
  <c r="G83" i="1" s="1"/>
  <c r="O65" i="3"/>
  <c r="C83" i="1"/>
  <c r="D67" i="1"/>
  <c r="E67" i="1"/>
  <c r="F67" i="1"/>
  <c r="G67" i="1"/>
  <c r="D68" i="1"/>
  <c r="E68" i="1"/>
  <c r="E69" i="1" s="1"/>
  <c r="F68" i="1"/>
  <c r="G68" i="1"/>
  <c r="D6" i="1"/>
  <c r="E6" i="1"/>
  <c r="F6" i="1"/>
  <c r="G6" i="1"/>
  <c r="C6" i="1"/>
  <c r="D4" i="1"/>
  <c r="E4" i="1"/>
  <c r="F4" i="1"/>
  <c r="G4" i="1"/>
  <c r="C4" i="1"/>
  <c r="D57" i="1"/>
  <c r="E57" i="1"/>
  <c r="F57" i="1"/>
  <c r="G57" i="1"/>
  <c r="D56" i="1"/>
  <c r="E56" i="1"/>
  <c r="F56" i="1"/>
  <c r="G56" i="1"/>
  <c r="D53" i="1"/>
  <c r="E53" i="1"/>
  <c r="F53" i="1"/>
  <c r="G53" i="1"/>
  <c r="C53" i="1"/>
  <c r="C43" i="1"/>
  <c r="D42" i="1"/>
  <c r="E42" i="1"/>
  <c r="F42" i="1"/>
  <c r="F48" i="1" s="1"/>
  <c r="G42" i="1"/>
  <c r="C42" i="1"/>
  <c r="C48" i="1" s="1"/>
  <c r="C79" i="1" s="1"/>
  <c r="D3" i="1"/>
  <c r="E3" i="1"/>
  <c r="F3" i="1"/>
  <c r="G3" i="1"/>
  <c r="C3" i="1"/>
  <c r="D73" i="2"/>
  <c r="C73" i="2"/>
  <c r="E72" i="2"/>
  <c r="E71" i="2"/>
  <c r="E70" i="2"/>
  <c r="E69" i="2"/>
  <c r="E68" i="2"/>
  <c r="D54" i="1"/>
  <c r="E54" i="1"/>
  <c r="F54" i="1"/>
  <c r="G54" i="1"/>
  <c r="C54" i="1"/>
  <c r="D43" i="1"/>
  <c r="E43" i="1"/>
  <c r="F43" i="1"/>
  <c r="G43" i="1"/>
  <c r="D5" i="1"/>
  <c r="E5" i="1"/>
  <c r="F5" i="1"/>
  <c r="G5" i="1"/>
  <c r="C5" i="1"/>
  <c r="E62" i="2"/>
  <c r="D32" i="1"/>
  <c r="E32" i="1"/>
  <c r="F32" i="1"/>
  <c r="C33" i="1"/>
  <c r="D33" i="1"/>
  <c r="E33" i="1"/>
  <c r="D34" i="1"/>
  <c r="E34" i="1"/>
  <c r="D35" i="1"/>
  <c r="E35" i="1"/>
  <c r="G35" i="1"/>
  <c r="D36" i="1"/>
  <c r="E36" i="1"/>
  <c r="F36" i="1"/>
  <c r="D37" i="1"/>
  <c r="E37" i="1"/>
  <c r="D31" i="1"/>
  <c r="E31" i="1"/>
  <c r="E48" i="1" l="1"/>
  <c r="D48" i="1"/>
  <c r="G55" i="5"/>
  <c r="I55" i="5" s="1"/>
  <c r="G77" i="5"/>
  <c r="I77" i="5" s="1"/>
  <c r="G66" i="5"/>
  <c r="I66" i="5" s="1"/>
  <c r="G54" i="5"/>
  <c r="I54" i="5" s="1"/>
  <c r="G76" i="5"/>
  <c r="I76" i="5" s="1"/>
  <c r="G65" i="5"/>
  <c r="I65" i="5" s="1"/>
  <c r="F78" i="5"/>
  <c r="F56" i="5"/>
  <c r="D56" i="5"/>
  <c r="D78" i="5"/>
  <c r="L56" i="5"/>
  <c r="L67" i="5"/>
  <c r="G56" i="5"/>
  <c r="I56" i="5" s="1"/>
  <c r="G67" i="5"/>
  <c r="I67" i="5" s="1"/>
  <c r="G78" i="5"/>
  <c r="I78" i="5" s="1"/>
  <c r="N85" i="5"/>
  <c r="F65" i="5"/>
  <c r="F54" i="5"/>
  <c r="F76" i="5"/>
  <c r="C78" i="5"/>
  <c r="O67" i="5"/>
  <c r="O78" i="5"/>
  <c r="M56" i="5"/>
  <c r="M67" i="5"/>
  <c r="C54" i="5"/>
  <c r="C76" i="5"/>
  <c r="C65" i="5"/>
  <c r="O56" i="5"/>
  <c r="L78" i="5"/>
  <c r="P85" i="5"/>
  <c r="G48" i="1"/>
  <c r="G79" i="1" s="1"/>
  <c r="N43" i="1"/>
  <c r="N79" i="1"/>
  <c r="N61" i="1" s="1"/>
  <c r="M78" i="1"/>
  <c r="M60" i="1" s="1"/>
  <c r="M42" i="1"/>
  <c r="F79" i="1"/>
  <c r="F50" i="1" s="1"/>
  <c r="M43" i="1"/>
  <c r="M79" i="1"/>
  <c r="M72" i="1" s="1"/>
  <c r="L78" i="1"/>
  <c r="L71" i="1" s="1"/>
  <c r="L42" i="1"/>
  <c r="E79" i="1"/>
  <c r="E61" i="1" s="1"/>
  <c r="L79" i="1"/>
  <c r="L72" i="1" s="1"/>
  <c r="L43" i="1"/>
  <c r="J42" i="1"/>
  <c r="J78" i="1"/>
  <c r="K78" i="1"/>
  <c r="K71" i="1" s="1"/>
  <c r="K42" i="1"/>
  <c r="D79" i="1"/>
  <c r="D72" i="1" s="1"/>
  <c r="K79" i="1"/>
  <c r="K61" i="1" s="1"/>
  <c r="K43" i="1"/>
  <c r="J43" i="1"/>
  <c r="J79" i="1"/>
  <c r="C46" i="1"/>
  <c r="N42" i="1"/>
  <c r="N78" i="1"/>
  <c r="N60" i="1" s="1"/>
  <c r="E73" i="2"/>
  <c r="C50" i="1"/>
  <c r="F78" i="1"/>
  <c r="C35" i="1"/>
  <c r="D69" i="1"/>
  <c r="G69" i="1"/>
  <c r="C36" i="1"/>
  <c r="C32" i="1"/>
  <c r="C34" i="1"/>
  <c r="C61" i="1"/>
  <c r="C72" i="1"/>
  <c r="G78" i="1"/>
  <c r="G49" i="1" s="1"/>
  <c r="F58" i="1"/>
  <c r="D58" i="1"/>
  <c r="D46" i="1"/>
  <c r="D78" i="1" s="1"/>
  <c r="F69" i="1"/>
  <c r="E58" i="1"/>
  <c r="G58" i="1"/>
  <c r="G72" i="1" l="1"/>
  <c r="G61" i="1"/>
  <c r="P78" i="5"/>
  <c r="P67" i="5"/>
  <c r="N67" i="5"/>
  <c r="N78" i="5"/>
  <c r="P56" i="5"/>
  <c r="N56" i="5"/>
  <c r="L50" i="1"/>
  <c r="F72" i="1"/>
  <c r="F61" i="1"/>
  <c r="D50" i="1"/>
  <c r="K50" i="1"/>
  <c r="E72" i="1"/>
  <c r="G50" i="1"/>
  <c r="L60" i="1"/>
  <c r="M71" i="1"/>
  <c r="N71" i="1"/>
  <c r="K60" i="1"/>
  <c r="D71" i="1"/>
  <c r="D49" i="1"/>
  <c r="D60" i="1"/>
  <c r="G71" i="1"/>
  <c r="G60" i="1"/>
  <c r="F60" i="1"/>
  <c r="F49" i="1"/>
  <c r="F71" i="1"/>
  <c r="C51" i="1"/>
  <c r="E50" i="1"/>
  <c r="D61" i="1"/>
  <c r="N49" i="1"/>
  <c r="N46" i="1"/>
  <c r="N72" i="1"/>
  <c r="J61" i="1"/>
  <c r="J72" i="1"/>
  <c r="M61" i="1"/>
  <c r="J71" i="1"/>
  <c r="J60" i="1"/>
  <c r="M50" i="1"/>
  <c r="M49" i="1"/>
  <c r="M46" i="1"/>
  <c r="G80" i="1"/>
  <c r="G62" i="1" s="1"/>
  <c r="D80" i="1"/>
  <c r="D51" i="1" s="1"/>
  <c r="L61" i="1"/>
  <c r="J50" i="1"/>
  <c r="J49" i="1"/>
  <c r="J46" i="1"/>
  <c r="E78" i="1"/>
  <c r="E80" i="1"/>
  <c r="E73" i="1" s="1"/>
  <c r="K72" i="1"/>
  <c r="K49" i="1"/>
  <c r="K46" i="1"/>
  <c r="L49" i="1"/>
  <c r="L46" i="1"/>
  <c r="F80" i="1"/>
  <c r="F73" i="1" s="1"/>
  <c r="N50" i="1"/>
  <c r="D73" i="1" l="1"/>
  <c r="G73" i="1"/>
  <c r="G51" i="1"/>
  <c r="D62" i="1"/>
  <c r="M80" i="1"/>
  <c r="M51" i="1" s="1"/>
  <c r="E51" i="1"/>
  <c r="E60" i="1"/>
  <c r="E49" i="1"/>
  <c r="E71" i="1"/>
  <c r="F62" i="1"/>
  <c r="C49" i="1"/>
  <c r="C60" i="1"/>
  <c r="C71" i="1"/>
  <c r="E62" i="1"/>
  <c r="F51" i="1"/>
  <c r="L80" i="1"/>
  <c r="L51" i="1" s="1"/>
  <c r="J80" i="1"/>
  <c r="J51" i="1" s="1"/>
  <c r="K80" i="1"/>
  <c r="K51" i="1" s="1"/>
  <c r="N80" i="1"/>
  <c r="C62" i="1"/>
  <c r="C73" i="1"/>
  <c r="N62" i="1" l="1"/>
  <c r="N73" i="1"/>
  <c r="L73" i="1"/>
  <c r="L62" i="1"/>
  <c r="N51" i="1"/>
  <c r="K62" i="1"/>
  <c r="K73" i="1"/>
  <c r="M73" i="1"/>
  <c r="M62" i="1"/>
  <c r="J62" i="1"/>
  <c r="J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Paull (EOHHS)</author>
  </authors>
  <commentList>
    <comment ref="A153" authorId="0" shapeId="0" xr:uid="{8B760E7B-E302-4AF6-A588-6D122160FDF7}">
      <text>
        <r>
          <rPr>
            <b/>
            <sz val="9"/>
            <color indexed="81"/>
            <rFont val="Tahoma"/>
            <family val="2"/>
          </rPr>
          <t>Kim Paull (EOHHS):</t>
        </r>
        <r>
          <rPr>
            <sz val="9"/>
            <color indexed="81"/>
            <rFont val="Tahoma"/>
            <family val="2"/>
          </rPr>
          <t xml:space="preserve">
Changed PACE to HCBS from non-HCBS
</t>
        </r>
      </text>
    </comment>
  </commentList>
</comments>
</file>

<file path=xl/sharedStrings.xml><?xml version="1.0" encoding="utf-8"?>
<sst xmlns="http://schemas.openxmlformats.org/spreadsheetml/2006/main" count="4087" uniqueCount="228">
  <si>
    <r>
      <t xml:space="preserve"> </t>
    </r>
    <r>
      <rPr>
        <b/>
        <sz val="11"/>
        <color theme="1"/>
        <rFont val="Optima"/>
      </rPr>
      <t>40-8.9-6(a)(1)</t>
    </r>
  </si>
  <si>
    <r>
      <rPr>
        <b/>
        <sz val="12"/>
        <color theme="1"/>
        <rFont val="Calibri"/>
        <family val="2"/>
        <scheme val="minor"/>
      </rPr>
      <t>Unique eligible people</t>
    </r>
    <r>
      <rPr>
        <sz val="12"/>
        <color theme="1"/>
        <rFont val="Calibri"/>
        <family val="2"/>
        <scheme val="minor"/>
      </rPr>
      <t xml:space="preserve"> at any point in the year; note some people may receive both nursing home and HCBS services in the year</t>
    </r>
  </si>
  <si>
    <t>Medicaid eligible persons 65+</t>
  </si>
  <si>
    <t>Intellectual and Developmental Disabilities, 65+</t>
  </si>
  <si>
    <t>Adults with Disabilities, Ages 18-64</t>
  </si>
  <si>
    <t>Intellectual and Developmental Disabilities, 18-64</t>
  </si>
  <si>
    <r>
      <t xml:space="preserve"> </t>
    </r>
    <r>
      <rPr>
        <b/>
        <sz val="11"/>
        <color theme="1"/>
        <rFont val="Optima"/>
      </rPr>
      <t>40-8.9-6(a)(2)</t>
    </r>
  </si>
  <si>
    <t>Medicaid eligible persons transferred from nursing home</t>
  </si>
  <si>
    <r>
      <t xml:space="preserve"> </t>
    </r>
    <r>
      <rPr>
        <b/>
        <sz val="11"/>
        <color theme="1"/>
        <rFont val="Optima"/>
      </rPr>
      <t>40-8.9-6(a)(3)</t>
    </r>
  </si>
  <si>
    <t>Medicaid eligible persons 65+ and those served by DEA</t>
  </si>
  <si>
    <t>Home Care</t>
  </si>
  <si>
    <t>Adult Day Services</t>
  </si>
  <si>
    <t>Assisted Living</t>
  </si>
  <si>
    <t>Personal Choice Program</t>
  </si>
  <si>
    <t>Program for All Inclusive Care of the Elderly (PACE)</t>
  </si>
  <si>
    <t>EOHHS Shared Living</t>
  </si>
  <si>
    <t>Other Non Institutional</t>
  </si>
  <si>
    <t>Adults with Disabilities ages 18-64</t>
  </si>
  <si>
    <t>Total</t>
  </si>
  <si>
    <t>PACE</t>
  </si>
  <si>
    <r>
      <t xml:space="preserve"> </t>
    </r>
    <r>
      <rPr>
        <b/>
        <sz val="11"/>
        <color theme="1"/>
        <rFont val="Optima"/>
      </rPr>
      <t>40-8.9-6(a)(4)</t>
    </r>
    <r>
      <rPr>
        <sz val="12"/>
        <color theme="1"/>
        <rFont val="Optima"/>
      </rPr>
      <t xml:space="preserve"> [with interim payments included in total and custodial]</t>
    </r>
  </si>
  <si>
    <r>
      <t xml:space="preserve"> </t>
    </r>
    <r>
      <rPr>
        <b/>
        <sz val="11"/>
        <color theme="1"/>
        <rFont val="Optima"/>
      </rPr>
      <t>40-8.9-6(a)(4)</t>
    </r>
    <r>
      <rPr>
        <sz val="12"/>
        <color theme="1"/>
        <rFont val="Optima"/>
      </rPr>
      <t xml:space="preserve"> [with interim payments excluded from total and custodial]</t>
    </r>
  </si>
  <si>
    <t>Nursing Facilities (Custodial)</t>
  </si>
  <si>
    <t>Total Dollars: Age 65+</t>
  </si>
  <si>
    <t>Total Dollars: Age 18-64</t>
  </si>
  <si>
    <t>Interim payments where a claim has not been paid (total)</t>
  </si>
  <si>
    <t>Interim payments where a claim has not been paid</t>
  </si>
  <si>
    <t>Total Dollars: All Ages</t>
  </si>
  <si>
    <t>Percent of LTSS Spending: Age 65+ [No DD included]</t>
  </si>
  <si>
    <t>Percent of LTSS Spending: Age 65+</t>
  </si>
  <si>
    <t>Percent of LTSS Spending: Ages 18-64</t>
  </si>
  <si>
    <t>Percent of LTSS Spending: All Ages</t>
  </si>
  <si>
    <t>Average cost of care: 65+</t>
  </si>
  <si>
    <t>Average cost of care: 18-64</t>
  </si>
  <si>
    <t>Home and Community Based Services (HCBS), except for this with Intellectual and Developmental Disabilities</t>
  </si>
  <si>
    <t>Total dollars: Age 65+</t>
  </si>
  <si>
    <t>HCBS for Adults with Intellectual and Developmental Disabilities</t>
  </si>
  <si>
    <t>LTCSS_Category</t>
  </si>
  <si>
    <t>I/DD HCBS</t>
  </si>
  <si>
    <t>Sum of Total Medical $</t>
  </si>
  <si>
    <t>Column Labels</t>
  </si>
  <si>
    <t>Row Labels</t>
  </si>
  <si>
    <t>&lt; 65 Yrs</t>
  </si>
  <si>
    <t>1 - Custodial</t>
  </si>
  <si>
    <t>65 &amp; Over</t>
  </si>
  <si>
    <t>2 - HCBS</t>
  </si>
  <si>
    <t>Grand Total</t>
  </si>
  <si>
    <t>3 - I/DD HCBS</t>
  </si>
  <si>
    <t>4 - BHDDH/ DD Programs</t>
  </si>
  <si>
    <t>Sum of LTCSS Unique People</t>
  </si>
  <si>
    <t>LTCSS_Category (groups)</t>
  </si>
  <si>
    <t>Sum of Annual Cost</t>
  </si>
  <si>
    <t>Custodial</t>
  </si>
  <si>
    <t>Adult Day</t>
  </si>
  <si>
    <t>Core Community Services</t>
  </si>
  <si>
    <t>DD Adult Day</t>
  </si>
  <si>
    <t>DEA Assisted Living</t>
  </si>
  <si>
    <t>DEA Community Services</t>
  </si>
  <si>
    <t>Habilitation Community Services</t>
  </si>
  <si>
    <t>Habilitation Group Homes</t>
  </si>
  <si>
    <t>No Waiver Adult Day</t>
  </si>
  <si>
    <t>Preventative Services</t>
  </si>
  <si>
    <t>Sum of LTCSS Average Eligibles</t>
  </si>
  <si>
    <t>RI Housing</t>
  </si>
  <si>
    <t>Self-Directed</t>
  </si>
  <si>
    <t>Shared Living</t>
  </si>
  <si>
    <t>DEA CO-Pay</t>
  </si>
  <si>
    <t>BHDDH/Group Homes</t>
  </si>
  <si>
    <t>DD/Group Homes</t>
  </si>
  <si>
    <t>BHDDH/DD Agencies</t>
  </si>
  <si>
    <t>Cost Per Year</t>
  </si>
  <si>
    <t>PACE Capitation</t>
  </si>
  <si>
    <t>Applied filters:
Monthly_Program_Code_Desc_1 is PACE</t>
  </si>
  <si>
    <t>Monthly_Program_Code_Desc_1</t>
  </si>
  <si>
    <t>Under_Over_65</t>
  </si>
  <si>
    <t>LTCSS Unique People</t>
  </si>
  <si>
    <t>LTCSS Average Eligibles</t>
  </si>
  <si>
    <t>Sum of Monthly_Program_Capitation_Amt_1</t>
  </si>
  <si>
    <t>State_Fiscal_Year</t>
  </si>
  <si>
    <t>ALL AGES</t>
  </si>
  <si>
    <t>Fiscal_Year</t>
  </si>
  <si>
    <t>Annual Cost</t>
  </si>
  <si>
    <t>Total Medical $</t>
  </si>
  <si>
    <t>HCBS</t>
  </si>
  <si>
    <t>Non-HCBS</t>
  </si>
  <si>
    <t>Interim Payments without a claim paid (from Katie A)</t>
  </si>
  <si>
    <t>2015 Total</t>
  </si>
  <si>
    <t>2016 Total</t>
  </si>
  <si>
    <t>2017 Total</t>
  </si>
  <si>
    <t>2018 Total</t>
  </si>
  <si>
    <t>Interim payments by incurred date, without claim paid</t>
  </si>
  <si>
    <t>Nursing Home</t>
  </si>
  <si>
    <t>MFP and NHTP Transitions, FY 2014 - FY 2018</t>
  </si>
  <si>
    <t>MFP</t>
  </si>
  <si>
    <t>NHTP</t>
  </si>
  <si>
    <t>FY 2014</t>
  </si>
  <si>
    <t>FY 2015</t>
  </si>
  <si>
    <t>FY 2016</t>
  </si>
  <si>
    <t>FY 2017</t>
  </si>
  <si>
    <t>FY 2018</t>
  </si>
  <si>
    <t>Applied filters:
LTCSS_Category is Adult Day, BHDDH/Group Homes, Core Community Services, Custodial, DD Adult Day, DD/Group Homes, DD/RIClass, DEA Assisted Living, DEA Community Services, DEA CO-Pay, Habilitation Community Services, Habilitation Group Homes, I/DD HCBS, No Waiver Adult Day, PACE, Preventative Services, RI Housing, Self-Directed, Shared Living, Hospice (Home), Hospice (Inpatient), Hospice (Nursing Home), or BHDDH/DD Agencies
Under_Over_65 is not (Blank)</t>
  </si>
  <si>
    <t>BHDDH/ DD Programs</t>
  </si>
  <si>
    <t>DD/RIClass</t>
  </si>
  <si>
    <t>Medicaid eligible persons 65+ and those served by OHA</t>
  </si>
  <si>
    <t>2020 EcoSystem</t>
  </si>
  <si>
    <t>Compare 2019</t>
  </si>
  <si>
    <t>SFY</t>
  </si>
  <si>
    <t>Group</t>
  </si>
  <si>
    <t>RUI</t>
  </si>
  <si>
    <t>Claim</t>
  </si>
  <si>
    <t>Paid</t>
  </si>
  <si>
    <t>Days</t>
  </si>
  <si>
    <t>Age Group</t>
  </si>
  <si>
    <t>MMths</t>
  </si>
  <si>
    <t>FTEs</t>
  </si>
  <si>
    <t>Average Annual</t>
  </si>
  <si>
    <t>var</t>
  </si>
  <si>
    <t>%</t>
  </si>
  <si>
    <t>-</t>
  </si>
  <si>
    <t>Sum of RUI</t>
  </si>
  <si>
    <t>Sum of Paid</t>
  </si>
  <si>
    <t>Total Sum of RUI</t>
  </si>
  <si>
    <t>Total Sum of Paid</t>
  </si>
  <si>
    <t>Total Sum of LTCSS Unique People</t>
  </si>
  <si>
    <t>Total Sum of LTCSS Average Eligibles</t>
  </si>
  <si>
    <t>Total Sum of Annual Cost</t>
  </si>
  <si>
    <t>Total Sum of Total Medical $</t>
  </si>
  <si>
    <t>65+ Unique Eligibles (SUMMARY)</t>
  </si>
  <si>
    <t>&lt; 65 Yrs Sum of LTCSS Unique People</t>
  </si>
  <si>
    <t>&lt; 65 Yrs Sum of LTCSS Average Eligibles</t>
  </si>
  <si>
    <t>&lt; 65 Yrs Sum of Annual Cost</t>
  </si>
  <si>
    <t>&lt; 65 Yrs Sum of Total Medical $</t>
  </si>
  <si>
    <t>65 &amp; Over Sum of LTCSS Unique People</t>
  </si>
  <si>
    <t>65 &amp; Over Sum of LTCSS Average Eligibles</t>
  </si>
  <si>
    <t>65 &amp; Over Sum of Annual Cost</t>
  </si>
  <si>
    <t>65 &amp; Over Sum of Total Medical $</t>
  </si>
  <si>
    <t>Home and Community Based Services (HCBS), except for those with Intellectual and Developmental Disabilities</t>
  </si>
  <si>
    <t>TOTAL Change: 65+, HCBS FY18 to FY19</t>
  </si>
  <si>
    <t>Percent Change</t>
  </si>
  <si>
    <t>Dollar Value</t>
  </si>
  <si>
    <t>TOTAL CHANGE</t>
  </si>
  <si>
    <t>% Change FY18 to FY19</t>
  </si>
  <si>
    <t>Raw data copied and pasted from PowerBI report</t>
  </si>
  <si>
    <t>Pasted Pivot Table</t>
  </si>
  <si>
    <t>OHA Assisted Living</t>
  </si>
  <si>
    <t>OHA Community Services</t>
  </si>
  <si>
    <t>OHA CO-Pay</t>
  </si>
  <si>
    <t>Other Non Institutional (I/DD services, BH + DD Group Homes)</t>
  </si>
  <si>
    <t>PASTED PIVOT</t>
  </si>
  <si>
    <t>Those served in custodial nursing facilities</t>
  </si>
  <si>
    <t>Rhode Island LTSS Performance Report: FY14 - FY19</t>
  </si>
  <si>
    <t>Rhode Island LTSS Performance Report: SFY 2014 - SFY 2020</t>
  </si>
  <si>
    <t>% Change FY19 to FY20</t>
  </si>
  <si>
    <r>
      <t xml:space="preserve">Those served in
</t>
    </r>
    <r>
      <rPr>
        <b/>
        <sz val="12"/>
        <color theme="1"/>
        <rFont val="Calibri"/>
        <family val="2"/>
        <scheme val="minor"/>
      </rPr>
      <t>custodial nursing facilities</t>
    </r>
  </si>
  <si>
    <t>Medicaid eligible persons transferred from nursing homes</t>
  </si>
  <si>
    <t>Medicaid eligible persons 65+ 
and those served by OHA/DEA</t>
  </si>
  <si>
    <r>
      <rPr>
        <sz val="11"/>
        <color theme="1"/>
        <rFont val="Calibri"/>
        <family val="2"/>
        <scheme val="minor"/>
      </rPr>
      <t>Other Non Institutional</t>
    </r>
    <r>
      <rPr>
        <sz val="12"/>
        <color theme="1"/>
        <rFont val="Calibri"/>
        <family val="2"/>
        <scheme val="minor"/>
      </rPr>
      <t xml:space="preserve"> </t>
    </r>
    <r>
      <rPr>
        <sz val="9"/>
        <color theme="1"/>
        <rFont val="Calibri"/>
        <family val="2"/>
        <scheme val="minor"/>
      </rPr>
      <t>(I/DD services, BH &amp; DD Group Homes)</t>
    </r>
  </si>
  <si>
    <t>Adults with Disabilities
Ages 18-64</t>
  </si>
  <si>
    <r>
      <t xml:space="preserve">Percent of LTSS Spending: Age 65+ </t>
    </r>
    <r>
      <rPr>
        <sz val="10"/>
        <color theme="1"/>
        <rFont val="Calibri"/>
        <family val="2"/>
        <scheme val="minor"/>
      </rPr>
      <t>(No DD included)</t>
    </r>
  </si>
  <si>
    <r>
      <t xml:space="preserve">Percent of LTSS Spending: Age 65+ </t>
    </r>
    <r>
      <rPr>
        <sz val="10"/>
        <color theme="1"/>
        <rFont val="Calibri"/>
        <family val="2"/>
        <scheme val="minor"/>
      </rPr>
      <t>(Total)</t>
    </r>
  </si>
  <si>
    <t>HCBS for Adults with 
Intellectual and Developmental Disabilities</t>
  </si>
  <si>
    <t xml:space="preserve">Definitions: </t>
  </si>
  <si>
    <r>
      <t xml:space="preserve">Nursing Facilities (Custodial): </t>
    </r>
    <r>
      <rPr>
        <sz val="11"/>
        <color theme="1"/>
        <rFont val="Calibri"/>
        <family val="2"/>
        <scheme val="minor"/>
      </rPr>
      <t>Services rendered in an institutional nursing facility for a non-rehabilitation, non-hospice stay.  Services in state hospitals are not included.</t>
    </r>
  </si>
  <si>
    <r>
      <t xml:space="preserve">Home and Community Based Services (HCBS), except for those with Intellectual / Developmental Disabilities: </t>
    </r>
    <r>
      <rPr>
        <sz val="11"/>
        <color theme="1"/>
        <rFont val="Calibri"/>
        <family val="2"/>
        <scheme val="minor"/>
      </rPr>
      <t>HCBS (full list in definition booklet) provided to Medicaid LTSS-eligible clients and those eligible for HCBS through OHA.  Note that personal choice spending and those in Rhody Health Options Phase II may be understated due to some outstanding claims from the managed care organization.</t>
    </r>
  </si>
  <si>
    <r>
      <t>HCBS for Adults with Intellectual / Developmental Disabilities</t>
    </r>
    <r>
      <rPr>
        <sz val="11"/>
        <color theme="1"/>
        <rFont val="Calibri"/>
        <family val="2"/>
        <scheme val="minor"/>
      </rPr>
      <t>: Residential, day, employment, support coordination, care management services, and all self-direction costs for I/DD consumers who chose that pathway.</t>
    </r>
  </si>
  <si>
    <r>
      <t>Total Dollars</t>
    </r>
    <r>
      <rPr>
        <sz val="11"/>
        <color theme="1"/>
        <rFont val="Calibri"/>
        <family val="2"/>
        <scheme val="minor"/>
      </rPr>
      <t>: Spending based on date of service, within the fiscal year; all spending from claims (does not include interim payment advances with a claim not already paid).</t>
    </r>
  </si>
  <si>
    <r>
      <t>Percent of LTSS Spending</t>
    </r>
    <r>
      <rPr>
        <sz val="11"/>
        <color theme="1"/>
        <rFont val="Calibri"/>
        <family val="2"/>
        <scheme val="minor"/>
      </rPr>
      <t>: Percent of Total LTSS spending for the respective age group, or total, depending on the line</t>
    </r>
  </si>
  <si>
    <r>
      <t>Average cost of care:</t>
    </r>
    <r>
      <rPr>
        <sz val="11"/>
        <color theme="1"/>
        <rFont val="Calibri"/>
        <family val="2"/>
        <scheme val="minor"/>
      </rPr>
      <t xml:space="preserve"> Total spending divided by average eligible people* in a given year. Average eligible people is the total months of Medicaid and LTSS eligibility, divided by 12.</t>
    </r>
    <r>
      <rPr>
        <i/>
        <sz val="11"/>
        <color theme="1"/>
        <rFont val="Calibri"/>
        <family val="2"/>
        <scheme val="minor"/>
      </rPr>
      <t xml:space="preserve"> </t>
    </r>
    <r>
      <rPr>
        <sz val="11"/>
        <color theme="1"/>
        <rFont val="Calibri"/>
        <family val="2"/>
        <scheme val="minor"/>
      </rPr>
      <t xml:space="preserve"> </t>
    </r>
  </si>
  <si>
    <t>PBI</t>
  </si>
  <si>
    <t>CATEGORY TOTAL - NOT IN 2020 SCORECARD - for review process - will be deleted</t>
  </si>
  <si>
    <t>Definition from Matt. Percent of LTSS Spending: Percent of Total LTSS spending for the respective age group, or total, depending on the line</t>
  </si>
  <si>
    <t xml:space="preserve">Definition from Matt: Average cost of care: Total spending divided by average eligible people* in a given year. Average eligible people is the total months of Medicaid and LTSS eligibility, divided by 12.  </t>
  </si>
  <si>
    <t>Matt K.</t>
  </si>
  <si>
    <t>Nursing Home Transitions</t>
  </si>
  <si>
    <t>MN - Just like the 2020 Scorecard, Nursing Home Interim Payments are not used in any calcualtions in this spreadsheet. The 2019 Scorecard did use these numbers in their caclcualtions: I49 is added to the total I50.  (I50=I46+I47+I49)</t>
  </si>
  <si>
    <r>
      <rPr>
        <b/>
        <sz val="12"/>
        <color theme="1"/>
        <rFont val="Calibri"/>
        <family val="2"/>
        <scheme val="minor"/>
      </rPr>
      <t>Unique eligible people
at any point in the year.</t>
    </r>
    <r>
      <rPr>
        <sz val="12"/>
        <color theme="1"/>
        <rFont val="Calibri"/>
        <family val="2"/>
        <scheme val="minor"/>
      </rPr>
      <t xml:space="preserve">
</t>
    </r>
    <r>
      <rPr>
        <i/>
        <u/>
        <sz val="12"/>
        <color theme="1"/>
        <rFont val="Calibri"/>
        <family val="2"/>
        <scheme val="minor"/>
      </rPr>
      <t>Note:</t>
    </r>
    <r>
      <rPr>
        <i/>
        <sz val="12"/>
        <color theme="1"/>
        <rFont val="Calibri"/>
        <family val="2"/>
        <scheme val="minor"/>
      </rPr>
      <t xml:space="preserve"> some people may receive both nursing home and HCBS services
 in the year.</t>
    </r>
  </si>
  <si>
    <r>
      <t xml:space="preserve">Those served in
</t>
    </r>
    <r>
      <rPr>
        <b/>
        <sz val="12"/>
        <color theme="1"/>
        <rFont val="Calibri"/>
        <family val="2"/>
        <scheme val="minor"/>
      </rPr>
      <t>Custodial Nursing Facilities</t>
    </r>
  </si>
  <si>
    <t>`</t>
  </si>
  <si>
    <t>Home and Community Based Services (HCBS), except for those with Intellectual and Developmental Disabilities
(HCBS, No IDD)</t>
  </si>
  <si>
    <r>
      <rPr>
        <b/>
        <sz val="12"/>
        <color theme="1"/>
        <rFont val="Calibri"/>
        <family val="2"/>
        <scheme val="minor"/>
      </rPr>
      <t>Total unique eligible people
at any point in the year</t>
    </r>
    <r>
      <rPr>
        <b/>
        <sz val="3"/>
        <color theme="1"/>
        <rFont val="Calibri"/>
        <family val="2"/>
        <scheme val="minor"/>
      </rPr>
      <t>.</t>
    </r>
    <r>
      <rPr>
        <sz val="3"/>
        <color theme="1"/>
        <rFont val="Calibri"/>
        <family val="2"/>
        <scheme val="minor"/>
      </rPr>
      <t xml:space="preserve">
</t>
    </r>
    <r>
      <rPr>
        <u/>
        <sz val="10"/>
        <color theme="1"/>
        <rFont val="Calibri"/>
        <family val="2"/>
        <scheme val="minor"/>
      </rPr>
      <t>Note</t>
    </r>
    <r>
      <rPr>
        <sz val="10"/>
        <color theme="1"/>
        <rFont val="Calibri"/>
        <family val="2"/>
        <scheme val="minor"/>
      </rPr>
      <t>: some people may receive both
Nursing Home and HCBS services in the year.</t>
    </r>
  </si>
  <si>
    <t>HCBS for Adults with 
Intellectual and Developmental Disabilities
(HCBS, IDD only)</t>
  </si>
  <si>
    <t>Intellectual and Developmental Disabilities (IDD),  Ages 65+</t>
  </si>
  <si>
    <t>Intellectual and Developmental Disabilities (IDD), Ages 18-64</t>
  </si>
  <si>
    <t>Total Dollars: Ages 65+</t>
  </si>
  <si>
    <t>Total Dollars: Ages 18-64</t>
  </si>
  <si>
    <r>
      <t xml:space="preserve">Percent of LTSS Spending: Ages 65+ </t>
    </r>
    <r>
      <rPr>
        <sz val="10"/>
        <color theme="1"/>
        <rFont val="Calibri"/>
        <family val="2"/>
        <scheme val="minor"/>
      </rPr>
      <t>(No DD included)</t>
    </r>
  </si>
  <si>
    <r>
      <t xml:space="preserve">Percent of LTSS Spending: Ages 65+ </t>
    </r>
    <r>
      <rPr>
        <sz val="10"/>
        <color theme="1"/>
        <rFont val="Calibri"/>
        <family val="2"/>
        <scheme val="minor"/>
      </rPr>
      <t>(Total)</t>
    </r>
  </si>
  <si>
    <t>Percent of LTSS Spending: Ages 65+</t>
  </si>
  <si>
    <t>% Change
SFY 2019  to 
SFY 2020</t>
  </si>
  <si>
    <t>Other Non-Institutional (I/DD services, BH &amp; DD Group Homes)</t>
  </si>
  <si>
    <r>
      <t xml:space="preserve">Other Non-Institutional </t>
    </r>
    <r>
      <rPr>
        <sz val="12"/>
        <color theme="1"/>
        <rFont val="Calibri"/>
        <family val="2"/>
        <scheme val="minor"/>
      </rPr>
      <t>(I/DD services, BH &amp; DD Group Homes)</t>
    </r>
  </si>
  <si>
    <t>Medicaid Eligible Persons, Ages 65+</t>
  </si>
  <si>
    <t>Medicaid Eligible Persons Transferred from Nursing Homes</t>
  </si>
  <si>
    <t>Average Cost of Care: Ages 18-64</t>
  </si>
  <si>
    <t>Average Cost of Care: Ages 65+</t>
  </si>
  <si>
    <t>Interim Payments where a claim has not been paid</t>
  </si>
  <si>
    <t>Interim Payments where a claim has not been paid (total)</t>
  </si>
  <si>
    <t>Medicaid Eligible Persons
Ages 65+ 
and those served by OHA/DEA</t>
  </si>
  <si>
    <r>
      <t>§ 40-8.9-6.</t>
    </r>
    <r>
      <rPr>
        <sz val="12"/>
        <color theme="1"/>
        <rFont val="Calibri"/>
        <family val="2"/>
        <scheme val="minor"/>
      </rPr>
      <t xml:space="preserve"> </t>
    </r>
    <r>
      <rPr>
        <sz val="11"/>
        <color theme="1"/>
        <rFont val="Calibri"/>
        <family val="2"/>
        <scheme val="minor"/>
      </rPr>
      <t>Recognizing long-term reform performance</t>
    </r>
  </si>
  <si>
    <r>
      <t xml:space="preserve">40-8.9-6(a)(4) </t>
    </r>
    <r>
      <rPr>
        <sz val="10"/>
        <color theme="1"/>
        <rFont val="Calibri"/>
        <family val="2"/>
        <scheme val="minor"/>
      </rPr>
      <t>The dollar amounts and % of expenditures spent on nursing facility care and HCBS for those aged 65 years and over and adults with disabilities and the average cost of care for nursing facility care and HCBS</t>
    </r>
    <r>
      <rPr>
        <b/>
        <sz val="10"/>
        <color theme="1"/>
        <rFont val="Calibri"/>
        <family val="2"/>
        <scheme val="minor"/>
      </rPr>
      <t xml:space="preserve">
</t>
    </r>
    <r>
      <rPr>
        <i/>
        <sz val="10"/>
        <color theme="1"/>
        <rFont val="Calibri"/>
        <family val="2"/>
        <scheme val="minor"/>
      </rPr>
      <t>(Interim payments not included in custodial total)</t>
    </r>
  </si>
  <si>
    <r>
      <t xml:space="preserve">§ 40-8.9-6.(a)(3) </t>
    </r>
    <r>
      <rPr>
        <sz val="10"/>
        <color theme="1"/>
        <rFont val="Calibri"/>
        <family val="2"/>
        <scheme val="minor"/>
      </rPr>
      <t>The number of persons aged 65 years and over and adults with disabilities served in Medicaid and office of healthy aging home and community care, to include home care, adult day services, assisted living, the personal choice program, the program of all-inclusive care of the elderly (PACE) and shared living</t>
    </r>
  </si>
  <si>
    <r>
      <t xml:space="preserve">§ 40-8.9-6.(a)(2) </t>
    </r>
    <r>
      <rPr>
        <sz val="11"/>
        <color theme="1"/>
        <rFont val="Calibri"/>
        <family val="2"/>
        <scheme val="minor"/>
      </rPr>
      <t>The number of Medicaid-eligible persons aged 65 years and over and adults with disabilities transitioned from nursing homes to Medicaid-supported HCBS</t>
    </r>
  </si>
  <si>
    <r>
      <t xml:space="preserve">§ 40-8.9-6.(a)(1) </t>
    </r>
    <r>
      <rPr>
        <sz val="11"/>
        <color theme="1"/>
        <rFont val="Calibri"/>
        <family val="2"/>
        <scheme val="minor"/>
      </rPr>
      <t>The number of Medicaid-eligible persons aged 65 years and over and adults with disabilities served in nursing facilities</t>
    </r>
  </si>
  <si>
    <t>Highlighted cells are those that are affected by the inclusion of interim payments</t>
  </si>
  <si>
    <r>
      <t xml:space="preserve">40-8.9-6(a)(4) </t>
    </r>
    <r>
      <rPr>
        <sz val="10"/>
        <color theme="1"/>
        <rFont val="Calibri"/>
        <family val="2"/>
        <scheme val="minor"/>
      </rPr>
      <t>The dollar amounts and % of expenditures spent on nursing facility care and HCBS for those aged 65 years and over and adults with disabilities and the average cost of care for nursing facility care and HCBS</t>
    </r>
    <r>
      <rPr>
        <b/>
        <sz val="10"/>
        <color theme="1"/>
        <rFont val="Calibri"/>
        <family val="2"/>
        <scheme val="minor"/>
      </rPr>
      <t xml:space="preserve">
</t>
    </r>
    <r>
      <rPr>
        <i/>
        <sz val="10"/>
        <color theme="1"/>
        <rFont val="Calibri"/>
        <family val="2"/>
        <scheme val="minor"/>
      </rPr>
      <t>(Interim payments included in custodial total)</t>
    </r>
  </si>
  <si>
    <t>Rhode Island LTSS Annual Performance Report: SFY 2014 - SFY 2020</t>
  </si>
  <si>
    <t>Highlighted cells are those that are affected by the inclusion of interim payments.</t>
  </si>
  <si>
    <r>
      <t xml:space="preserve"> 40-8.9-6(a)(4) with interim payments </t>
    </r>
    <r>
      <rPr>
        <b/>
        <sz val="12"/>
        <color theme="1"/>
        <rFont val="Calibri"/>
        <family val="2"/>
        <scheme val="minor"/>
      </rPr>
      <t>excluded</t>
    </r>
    <r>
      <rPr>
        <sz val="11"/>
        <color theme="1"/>
        <rFont val="Calibri"/>
        <family val="2"/>
        <scheme val="minor"/>
      </rPr>
      <t xml:space="preserve"> from total and custodial</t>
    </r>
  </si>
  <si>
    <r>
      <t xml:space="preserve">40-8.9-6(a)(4) </t>
    </r>
    <r>
      <rPr>
        <sz val="10"/>
        <color theme="1"/>
        <rFont val="Calibri"/>
        <family val="2"/>
        <scheme val="minor"/>
      </rPr>
      <t>The dollar amounts and % of expenditures spent on nursing facility care and HCBS for those aged 65 years and over and adults with disabilities and the average cost of care for nursing facility care and HCBS</t>
    </r>
    <r>
      <rPr>
        <b/>
        <sz val="10"/>
        <color theme="1"/>
        <rFont val="Calibri"/>
        <family val="2"/>
        <scheme val="minor"/>
      </rPr>
      <t xml:space="preserve">
</t>
    </r>
    <r>
      <rPr>
        <i/>
        <sz val="10"/>
        <color theme="1"/>
        <rFont val="Calibri"/>
        <family val="2"/>
        <scheme val="minor"/>
      </rPr>
      <t>(Interim payments</t>
    </r>
    <r>
      <rPr>
        <b/>
        <i/>
        <sz val="11"/>
        <color theme="1"/>
        <rFont val="Calibri"/>
        <family val="2"/>
        <scheme val="minor"/>
      </rPr>
      <t xml:space="preserve"> included</t>
    </r>
    <r>
      <rPr>
        <i/>
        <sz val="10"/>
        <color theme="1"/>
        <rFont val="Calibri"/>
        <family val="2"/>
        <scheme val="minor"/>
      </rPr>
      <t xml:space="preserve"> in custodial total)</t>
    </r>
  </si>
  <si>
    <r>
      <t xml:space="preserve">Nursing Facilities (Custodial) </t>
    </r>
    <r>
      <rPr>
        <b/>
        <vertAlign val="superscript"/>
        <sz val="12"/>
        <color theme="1"/>
        <rFont val="Calibri"/>
        <family val="2"/>
        <scheme val="minor"/>
      </rPr>
      <t>1</t>
    </r>
  </si>
  <si>
    <r>
      <t xml:space="preserve">Total Dollars: Age 65+ </t>
    </r>
    <r>
      <rPr>
        <vertAlign val="superscript"/>
        <sz val="12"/>
        <color theme="1"/>
        <rFont val="Calibri"/>
        <family val="2"/>
        <scheme val="minor"/>
      </rPr>
      <t xml:space="preserve"> 1</t>
    </r>
  </si>
  <si>
    <t>Average cost of care: 65+ 1</t>
  </si>
  <si>
    <r>
      <t>Total Dollars: Age 18-64</t>
    </r>
    <r>
      <rPr>
        <vertAlign val="superscript"/>
        <sz val="12"/>
        <color theme="1"/>
        <rFont val="Calibri"/>
        <family val="2"/>
        <scheme val="minor"/>
      </rPr>
      <t xml:space="preserve"> 1</t>
    </r>
  </si>
  <si>
    <r>
      <t xml:space="preserve">Total Dollars: All Ages </t>
    </r>
    <r>
      <rPr>
        <vertAlign val="superscript"/>
        <sz val="12"/>
        <color theme="1"/>
        <rFont val="Calibri"/>
        <family val="2"/>
        <scheme val="minor"/>
      </rPr>
      <t>1</t>
    </r>
  </si>
  <si>
    <r>
      <t xml:space="preserve">Percent of LTSS Spending: Age 65+ </t>
    </r>
    <r>
      <rPr>
        <vertAlign val="superscript"/>
        <sz val="12"/>
        <color theme="1"/>
        <rFont val="Calibri"/>
        <family val="2"/>
        <scheme val="minor"/>
      </rPr>
      <t>1</t>
    </r>
  </si>
  <si>
    <r>
      <t xml:space="preserve">Percent of LTSS Spending: Ages 18-64 </t>
    </r>
    <r>
      <rPr>
        <vertAlign val="superscript"/>
        <sz val="12"/>
        <color theme="1"/>
        <rFont val="Calibri"/>
        <family val="2"/>
        <scheme val="minor"/>
      </rPr>
      <t>1</t>
    </r>
  </si>
  <si>
    <r>
      <t xml:space="preserve">Percent of LTSS Spending: All Ages </t>
    </r>
    <r>
      <rPr>
        <vertAlign val="superscript"/>
        <sz val="12"/>
        <color theme="1"/>
        <rFont val="Calibri"/>
        <family val="2"/>
        <scheme val="minor"/>
      </rPr>
      <t>1</t>
    </r>
  </si>
  <si>
    <r>
      <t xml:space="preserve">Average cost of care: 65+ </t>
    </r>
    <r>
      <rPr>
        <vertAlign val="superscript"/>
        <sz val="12"/>
        <color theme="1"/>
        <rFont val="Calibri"/>
        <family val="2"/>
        <scheme val="minor"/>
      </rPr>
      <t>1</t>
    </r>
  </si>
  <si>
    <r>
      <t xml:space="preserve">Average cost of care: 18-64 </t>
    </r>
    <r>
      <rPr>
        <vertAlign val="superscript"/>
        <sz val="12"/>
        <color theme="1"/>
        <rFont val="Calibri"/>
        <family val="2"/>
        <scheme val="minor"/>
      </rPr>
      <t>1</t>
    </r>
  </si>
  <si>
    <r>
      <t xml:space="preserve">2020 </t>
    </r>
    <r>
      <rPr>
        <b/>
        <vertAlign val="superscript"/>
        <sz val="12"/>
        <color theme="0"/>
        <rFont val="Calibri"/>
        <family val="2"/>
        <scheme val="minor"/>
      </rPr>
      <t>1</t>
    </r>
  </si>
  <si>
    <r>
      <t xml:space="preserve">% Change FY19 to FY20 </t>
    </r>
    <r>
      <rPr>
        <b/>
        <vertAlign val="superscript"/>
        <sz val="12"/>
        <color theme="0"/>
        <rFont val="Calibri"/>
        <family val="2"/>
        <scheme val="minor"/>
      </rPr>
      <t>1</t>
    </r>
  </si>
  <si>
    <r>
      <t xml:space="preserve">Total </t>
    </r>
    <r>
      <rPr>
        <b/>
        <vertAlign val="superscript"/>
        <sz val="12"/>
        <color theme="1"/>
        <rFont val="Calibri"/>
        <family val="2"/>
        <scheme val="minor"/>
      </rPr>
      <t>1</t>
    </r>
  </si>
  <si>
    <r>
      <t xml:space="preserve">Total dollars: Age 65+ </t>
    </r>
    <r>
      <rPr>
        <vertAlign val="superscript"/>
        <sz val="12"/>
        <color theme="1"/>
        <rFont val="Calibri"/>
        <family val="2"/>
        <scheme val="minor"/>
      </rPr>
      <t>1</t>
    </r>
  </si>
  <si>
    <r>
      <t xml:space="preserve">Total Dollars: Age 18-64 </t>
    </r>
    <r>
      <rPr>
        <vertAlign val="superscript"/>
        <sz val="12"/>
        <color theme="1"/>
        <rFont val="Calibri"/>
        <family val="2"/>
        <scheme val="minor"/>
      </rPr>
      <t>1</t>
    </r>
  </si>
  <si>
    <r>
      <t xml:space="preserve">Total Dollars: All Ages </t>
    </r>
    <r>
      <rPr>
        <b/>
        <vertAlign val="superscript"/>
        <sz val="12"/>
        <color theme="1"/>
        <rFont val="Calibri"/>
        <family val="2"/>
        <scheme val="minor"/>
      </rPr>
      <t>1</t>
    </r>
  </si>
  <si>
    <r>
      <t xml:space="preserve">Percent of LTSS Spending: Age 65+ [No DD included] </t>
    </r>
    <r>
      <rPr>
        <vertAlign val="superscript"/>
        <sz val="12"/>
        <color theme="1"/>
        <rFont val="Calibri"/>
        <family val="2"/>
        <scheme val="minor"/>
      </rPr>
      <t>1</t>
    </r>
  </si>
  <si>
    <r>
      <t xml:space="preserve">2020 </t>
    </r>
    <r>
      <rPr>
        <b/>
        <vertAlign val="superscript"/>
        <sz val="12"/>
        <color rgb="FFE5F3D5"/>
        <rFont val="Calibri"/>
        <family val="2"/>
        <scheme val="minor"/>
      </rPr>
      <t>1</t>
    </r>
  </si>
  <si>
    <r>
      <t>% Change
SFY 2019  to 
SFY 2020</t>
    </r>
    <r>
      <rPr>
        <vertAlign val="superscript"/>
        <sz val="10"/>
        <color rgb="FFE5F3D5"/>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</si>
</sst>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0000_);_(* \(#,##0.0000\);_(* &quot;-&quot;??_);_(@_)"/>
    <numFmt numFmtId="165" formatCode="_(* #,##0_);_(* \(#,##0\);_(* &quot;-&quot;??_);_(@_)"/>
    <numFmt numFmtId="166" formatCode="&quot;$&quot;#,##0"/>
    <numFmt numFmtId="167" formatCode="\$#,##0;\(\$#,##0\);\$#,##0"/>
    <numFmt numFmtId="168" formatCode="_(&quot;$&quot;* #,##0_);_(&quot;$&quot;* \(#,##0\);_(&quot;$&quot;* &quot;-&quot;??_);_(@_)"/>
    <numFmt numFmtId="169" formatCode="0.0%"/>
    <numFmt numFmtId="170" formatCode="&quot;$&quot;#,##0.00"/>
  </numFmts>
  <fonts count="5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color rgb="FF000000"/>
      <name val="Optima"/>
      <family val="2"/>
    </font>
    <font>
      <b/>
      <sz val="11"/>
      <color theme="1"/>
      <name val="Calibri"/>
      <family val="2"/>
      <scheme val="minor"/>
    </font>
    <font>
      <sz val="12"/>
      <color theme="1"/>
      <name val="Optima"/>
    </font>
    <font>
      <b/>
      <sz val="11"/>
      <color theme="1"/>
      <name val="Optima"/>
    </font>
    <font>
      <sz val="10"/>
      <color theme="1"/>
      <name val="Times New Roman"/>
      <family val="1"/>
    </font>
    <font>
      <sz val="11"/>
      <color theme="1"/>
      <name val="Calibri"/>
      <family val="2"/>
    </font>
    <font>
      <b/>
      <sz val="11"/>
      <color theme="1"/>
      <name val="Calibri"/>
      <family val="2"/>
    </font>
    <font>
      <i/>
      <sz val="12"/>
      <color theme="1"/>
      <name val="Calibri"/>
      <family val="2"/>
      <scheme val="minor"/>
    </font>
    <font>
      <i/>
      <sz val="12"/>
      <color theme="1" tint="0.34998626667073579"/>
      <name val="Calibri"/>
      <family val="2"/>
      <scheme val="minor"/>
    </font>
    <font>
      <sz val="9"/>
      <color indexed="81"/>
      <name val="Tahoma"/>
      <family val="2"/>
    </font>
    <font>
      <b/>
      <sz val="9"/>
      <color indexed="81"/>
      <name val="Tahoma"/>
      <family val="2"/>
    </font>
    <font>
      <sz val="11"/>
      <color rgb="FF9C0006"/>
      <name val="Calibri"/>
      <family val="2"/>
      <scheme val="minor"/>
    </font>
    <font>
      <sz val="11"/>
      <color rgb="FF3F3F76"/>
      <name val="Calibri"/>
      <family val="2"/>
      <scheme val="minor"/>
    </font>
    <font>
      <sz val="8"/>
      <name val="Calibri"/>
      <family val="2"/>
      <scheme val="minor"/>
    </font>
    <font>
      <b/>
      <sz val="18"/>
      <color theme="1"/>
      <name val="Calibri"/>
      <family val="2"/>
      <scheme val="minor"/>
    </font>
    <font>
      <i/>
      <u/>
      <sz val="12"/>
      <color theme="1"/>
      <name val="Calibri"/>
      <family val="2"/>
      <scheme val="minor"/>
    </font>
    <font>
      <sz val="9"/>
      <color theme="1"/>
      <name val="Calibri"/>
      <family val="2"/>
      <scheme val="minor"/>
    </font>
    <font>
      <sz val="10"/>
      <color theme="1"/>
      <name val="Calibri"/>
      <family val="2"/>
      <scheme val="minor"/>
    </font>
    <font>
      <sz val="9"/>
      <color rgb="FF000000"/>
      <name val="Consolas"/>
      <family val="3"/>
    </font>
    <font>
      <u/>
      <sz val="11"/>
      <color theme="1"/>
      <name val="Calibri"/>
      <family val="2"/>
      <scheme val="minor"/>
    </font>
    <font>
      <i/>
      <sz val="11"/>
      <color theme="1"/>
      <name val="Calibri"/>
      <family val="2"/>
      <scheme val="minor"/>
    </font>
    <font>
      <b/>
      <sz val="14"/>
      <color theme="1"/>
      <name val="Calibri"/>
      <family val="2"/>
      <scheme val="minor"/>
    </font>
    <font>
      <i/>
      <sz val="11"/>
      <color theme="1" tint="0.34998626667073579"/>
      <name val="Calibri"/>
      <family val="2"/>
      <scheme val="minor"/>
    </font>
    <font>
      <sz val="8"/>
      <color theme="1"/>
      <name val="Calibri"/>
      <family val="2"/>
      <scheme val="minor"/>
    </font>
    <font>
      <sz val="3"/>
      <color theme="1"/>
      <name val="Calibri"/>
      <family val="2"/>
      <scheme val="minor"/>
    </font>
    <font>
      <b/>
      <sz val="3"/>
      <color theme="1"/>
      <name val="Calibri"/>
      <family val="2"/>
      <scheme val="minor"/>
    </font>
    <font>
      <sz val="14"/>
      <color theme="1"/>
      <name val="Calibri"/>
      <family val="2"/>
      <scheme val="minor"/>
    </font>
    <font>
      <b/>
      <sz val="12"/>
      <color rgb="FFE5F3D5"/>
      <name val="Calibri"/>
      <family val="2"/>
      <scheme val="minor"/>
    </font>
    <font>
      <b/>
      <sz val="18"/>
      <color theme="3"/>
      <name val="Calibri"/>
      <family val="2"/>
      <scheme val="minor"/>
    </font>
    <font>
      <u/>
      <sz val="10"/>
      <color theme="1"/>
      <name val="Calibri"/>
      <family val="2"/>
      <scheme val="minor"/>
    </font>
    <font>
      <b/>
      <sz val="10"/>
      <color rgb="FFE5F3D5"/>
      <name val="Calibri"/>
      <family val="2"/>
      <scheme val="minor"/>
    </font>
    <font>
      <b/>
      <sz val="10"/>
      <color theme="1"/>
      <name val="Calibri"/>
      <family val="2"/>
      <scheme val="minor"/>
    </font>
    <font>
      <i/>
      <sz val="10"/>
      <color theme="1"/>
      <name val="Calibri"/>
      <family val="2"/>
      <scheme val="minor"/>
    </font>
    <font>
      <sz val="10"/>
      <color rgb="FFE5F3D5"/>
      <name val="Calibri"/>
      <family val="2"/>
      <scheme val="minor"/>
    </font>
    <font>
      <b/>
      <i/>
      <sz val="11"/>
      <color theme="1"/>
      <name val="Calibri"/>
      <family val="2"/>
      <scheme val="minor"/>
    </font>
    <font>
      <vertAlign val="superscript"/>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b/>
      <vertAlign val="superscript"/>
      <sz val="12"/>
      <color rgb="FFE5F3D5"/>
      <name val="Calibri"/>
      <family val="2"/>
      <scheme val="minor"/>
    </font>
    <font>
      <vertAlign val="superscript"/>
      <sz val="10"/>
      <color rgb="FFE5F3D5"/>
      <name val="Calibri"/>
      <family val="2"/>
      <scheme val="minor"/>
    </font>
  </fonts>
  <fills count="20">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7CE"/>
      </patternFill>
    </fill>
    <fill>
      <patternFill patternType="solid">
        <fgColor rgb="FFFFCC9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tint="0.39997558519241921"/>
        <bgColor indexed="65"/>
      </patternFill>
    </fill>
    <fill>
      <patternFill patternType="solid">
        <fgColor rgb="FFFFFF00"/>
        <bgColor theme="4" tint="0.79998168889431442"/>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D0EBB3"/>
        <bgColor indexed="64"/>
      </patternFill>
    </fill>
    <fill>
      <patternFill patternType="solid">
        <fgColor theme="7" tint="0.59999389629810485"/>
        <bgColor indexed="64"/>
      </patternFill>
    </fill>
  </fills>
  <borders count="119">
    <border>
      <left/>
      <right/>
      <top/>
      <bottom/>
      <diagonal/>
    </border>
    <border>
      <left/>
      <right/>
      <top/>
      <bottom style="thin">
        <color theme="4" tint="0.39997558519241921"/>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theme="4"/>
      </top>
      <bottom style="thin">
        <color theme="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top style="thin">
        <color theme="0" tint="-0.14999847407452621"/>
      </top>
      <bottom style="medium">
        <color theme="3"/>
      </bottom>
      <diagonal/>
    </border>
    <border>
      <left style="thin">
        <color theme="0" tint="-0.14999847407452621"/>
      </left>
      <right style="medium">
        <color theme="3"/>
      </right>
      <top/>
      <bottom style="thin">
        <color theme="0" tint="-0.14999847407452621"/>
      </bottom>
      <diagonal/>
    </border>
    <border>
      <left style="thin">
        <color theme="0" tint="-0.14999847407452621"/>
      </left>
      <right style="medium">
        <color theme="3"/>
      </right>
      <top style="thin">
        <color theme="0" tint="-0.14999847407452621"/>
      </top>
      <bottom style="thin">
        <color theme="0" tint="-0.14999847407452621"/>
      </bottom>
      <diagonal/>
    </border>
    <border>
      <left style="medium">
        <color theme="3"/>
      </left>
      <right/>
      <top/>
      <bottom/>
      <diagonal/>
    </border>
    <border>
      <left style="medium">
        <color theme="3"/>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medium">
        <color theme="3"/>
      </left>
      <right style="thin">
        <color theme="0" tint="-0.14999847407452621"/>
      </right>
      <top/>
      <bottom style="thin">
        <color theme="0" tint="-0.14999847407452621"/>
      </bottom>
      <diagonal/>
    </border>
    <border>
      <left style="medium">
        <color theme="3"/>
      </left>
      <right/>
      <top style="thin">
        <color theme="0" tint="-0.14999847407452621"/>
      </top>
      <bottom style="thin">
        <color theme="0" tint="-0.14999847407452621"/>
      </bottom>
      <diagonal/>
    </border>
    <border>
      <left/>
      <right style="medium">
        <color theme="3"/>
      </right>
      <top style="thin">
        <color theme="0" tint="-0.14999847407452621"/>
      </top>
      <bottom style="thin">
        <color theme="0" tint="-0.14999847407452621"/>
      </bottom>
      <diagonal/>
    </border>
    <border>
      <left/>
      <right style="medium">
        <color theme="3"/>
      </right>
      <top/>
      <bottom/>
      <diagonal/>
    </border>
    <border>
      <left style="medium">
        <color theme="3"/>
      </left>
      <right style="thin">
        <color theme="0" tint="-0.14999847407452621"/>
      </right>
      <top/>
      <bottom/>
      <diagonal/>
    </border>
    <border>
      <left style="medium">
        <color theme="3"/>
      </left>
      <right/>
      <top style="thin">
        <color theme="0" tint="-0.14999847407452621"/>
      </top>
      <bottom style="medium">
        <color theme="3"/>
      </bottom>
      <diagonal/>
    </border>
    <border>
      <left/>
      <right style="medium">
        <color theme="3"/>
      </right>
      <top style="thin">
        <color theme="0" tint="-0.14999847407452621"/>
      </top>
      <bottom style="medium">
        <color theme="3"/>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style="medium">
        <color theme="3"/>
      </right>
      <top style="thin">
        <color theme="0" tint="-0.14999847407452621"/>
      </top>
      <bottom style="thin">
        <color theme="3"/>
      </bottom>
      <diagonal/>
    </border>
    <border>
      <left style="medium">
        <color theme="3"/>
      </left>
      <right style="thin">
        <color theme="0" tint="-0.14999847407452621"/>
      </right>
      <top style="thin">
        <color theme="0" tint="-0.14999847407452621"/>
      </top>
      <bottom style="thin">
        <color theme="3"/>
      </bottom>
      <diagonal/>
    </border>
    <border>
      <left style="thin">
        <color theme="0" tint="-0.14999847407452621"/>
      </left>
      <right style="thin">
        <color theme="0" tint="-0.14999847407452621"/>
      </right>
      <top style="thin">
        <color theme="3"/>
      </top>
      <bottom style="thin">
        <color theme="0" tint="-0.14999847407452621"/>
      </bottom>
      <diagonal/>
    </border>
    <border>
      <left/>
      <right/>
      <top/>
      <bottom style="thin">
        <color theme="3"/>
      </bottom>
      <diagonal/>
    </border>
    <border>
      <left style="medium">
        <color theme="3"/>
      </left>
      <right/>
      <top style="thin">
        <color theme="3"/>
      </top>
      <bottom style="thin">
        <color theme="3"/>
      </bottom>
      <diagonal/>
    </border>
    <border>
      <left style="thin">
        <color rgb="FFE5F3D5"/>
      </left>
      <right style="thin">
        <color rgb="FFE5F3D5"/>
      </right>
      <top style="thin">
        <color theme="3"/>
      </top>
      <bottom style="thin">
        <color theme="3"/>
      </bottom>
      <diagonal/>
    </border>
    <border>
      <left style="thin">
        <color rgb="FFE5F3D5"/>
      </left>
      <right style="medium">
        <color theme="3"/>
      </right>
      <top style="thin">
        <color theme="3"/>
      </top>
      <bottom style="thin">
        <color theme="3"/>
      </bottom>
      <diagonal/>
    </border>
    <border>
      <left style="thin">
        <color theme="3"/>
      </left>
      <right style="thin">
        <color rgb="FFE5F3D5"/>
      </right>
      <top style="thin">
        <color theme="3"/>
      </top>
      <bottom style="thin">
        <color theme="3"/>
      </bottom>
      <diagonal/>
    </border>
    <border>
      <left style="medium">
        <color theme="3"/>
      </left>
      <right style="thin">
        <color theme="0" tint="-0.14999847407452621"/>
      </right>
      <top style="thin">
        <color theme="3"/>
      </top>
      <bottom/>
      <diagonal/>
    </border>
    <border>
      <left style="medium">
        <color theme="3"/>
      </left>
      <right/>
      <top/>
      <bottom style="thin">
        <color theme="3"/>
      </bottom>
      <diagonal/>
    </border>
    <border>
      <left style="medium">
        <color theme="3"/>
      </left>
      <right style="thin">
        <color theme="0" tint="-0.14999847407452621"/>
      </right>
      <top style="thin">
        <color theme="0" tint="-0.14999847407452621"/>
      </top>
      <bottom/>
      <diagonal/>
    </border>
    <border>
      <left style="thin">
        <color theme="0" tint="-0.14999847407452621"/>
      </left>
      <right style="medium">
        <color theme="3"/>
      </right>
      <top style="thin">
        <color theme="0" tint="-0.14999847407452621"/>
      </top>
      <bottom/>
      <diagonal/>
    </border>
    <border>
      <left style="medium">
        <color theme="3"/>
      </left>
      <right/>
      <top/>
      <bottom style="thin">
        <color theme="0" tint="-0.14999847407452621"/>
      </bottom>
      <diagonal/>
    </border>
    <border>
      <left/>
      <right style="medium">
        <color theme="3"/>
      </right>
      <top/>
      <bottom style="thin">
        <color theme="0" tint="-0.14999847407452621"/>
      </bottom>
      <diagonal/>
    </border>
    <border>
      <left/>
      <right style="thin">
        <color rgb="FFE5F3D5"/>
      </right>
      <top style="thin">
        <color theme="3"/>
      </top>
      <bottom style="thin">
        <color theme="3"/>
      </bottom>
      <diagonal/>
    </border>
    <border>
      <left/>
      <right style="thin">
        <color indexed="64"/>
      </right>
      <top style="thin">
        <color theme="3"/>
      </top>
      <bottom style="thin">
        <color theme="3"/>
      </bottom>
      <diagonal/>
    </border>
    <border>
      <left style="thin">
        <color rgb="FFE5F3D5"/>
      </left>
      <right/>
      <top style="thin">
        <color theme="3"/>
      </top>
      <bottom style="thin">
        <color theme="3"/>
      </bottom>
      <diagonal/>
    </border>
    <border>
      <left/>
      <right/>
      <top style="thin">
        <color theme="3"/>
      </top>
      <bottom style="thin">
        <color theme="3"/>
      </bottom>
      <diagonal/>
    </border>
    <border>
      <left style="medium">
        <color theme="3"/>
      </left>
      <right style="thin">
        <color theme="0" tint="-0.14999847407452621"/>
      </right>
      <top style="medium">
        <color theme="3"/>
      </top>
      <bottom style="thin">
        <color theme="0" tint="-0.14999847407452621"/>
      </bottom>
      <diagonal/>
    </border>
    <border>
      <left style="thin">
        <color theme="0" tint="-0.14999847407452621"/>
      </left>
      <right style="thin">
        <color theme="0" tint="-0.14999847407452621"/>
      </right>
      <top style="medium">
        <color theme="3"/>
      </top>
      <bottom style="thin">
        <color theme="0" tint="-0.14999847407452621"/>
      </bottom>
      <diagonal/>
    </border>
    <border>
      <left style="thin">
        <color theme="0" tint="-0.14999847407452621"/>
      </left>
      <right style="medium">
        <color theme="3"/>
      </right>
      <top style="medium">
        <color theme="3"/>
      </top>
      <bottom style="thin">
        <color theme="0" tint="-0.14999847407452621"/>
      </bottom>
      <diagonal/>
    </border>
    <border>
      <left style="thin">
        <color theme="0" tint="-0.14999847407452621"/>
      </left>
      <right style="medium">
        <color theme="3"/>
      </right>
      <top/>
      <bottom/>
      <diagonal/>
    </border>
    <border>
      <left/>
      <right style="medium">
        <color theme="3"/>
      </right>
      <top/>
      <bottom style="thin">
        <color theme="3"/>
      </bottom>
      <diagonal/>
    </border>
    <border>
      <left style="medium">
        <color indexed="64"/>
      </left>
      <right style="thin">
        <color theme="0" tint="-0.14999847407452621"/>
      </right>
      <top style="thin">
        <color theme="0" tint="-0.14999847407452621"/>
      </top>
      <bottom style="thin">
        <color theme="3"/>
      </bottom>
      <diagonal/>
    </border>
    <border>
      <left style="thin">
        <color theme="0" tint="-0.14999847407452621"/>
      </left>
      <right style="medium">
        <color indexed="64"/>
      </right>
      <top style="thin">
        <color theme="0" tint="-0.14999847407452621"/>
      </top>
      <bottom style="thin">
        <color theme="3"/>
      </bottom>
      <diagonal/>
    </border>
    <border>
      <left/>
      <right style="medium">
        <color indexed="64"/>
      </right>
      <top/>
      <bottom/>
      <diagonal/>
    </border>
    <border>
      <left style="medium">
        <color indexed="64"/>
      </left>
      <right/>
      <top style="thin">
        <color theme="3"/>
      </top>
      <bottom style="thin">
        <color theme="3"/>
      </bottom>
      <diagonal/>
    </border>
    <border>
      <left style="thin">
        <color rgb="FFE5F3D5"/>
      </left>
      <right style="medium">
        <color indexed="64"/>
      </right>
      <top style="thin">
        <color theme="3"/>
      </top>
      <bottom style="thin">
        <color theme="3"/>
      </bottom>
      <diagonal/>
    </border>
    <border>
      <left style="medium">
        <color indexed="64"/>
      </left>
      <right style="thin">
        <color theme="0" tint="-0.14999847407452621"/>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style="thin">
        <color theme="0" tint="-0.14999847407452621"/>
      </top>
      <bottom/>
      <diagonal/>
    </border>
    <border>
      <left style="thin">
        <color theme="0" tint="-0.14999847407452621"/>
      </left>
      <right style="medium">
        <color indexed="64"/>
      </right>
      <top style="thin">
        <color theme="0" tint="-0.14999847407452621"/>
      </top>
      <bottom/>
      <diagonal/>
    </border>
    <border>
      <left style="thin">
        <color theme="0" tint="-0.14999847407452621"/>
      </left>
      <right style="medium">
        <color indexed="64"/>
      </right>
      <top/>
      <bottom/>
      <diagonal/>
    </border>
    <border>
      <left style="medium">
        <color indexed="64"/>
      </left>
      <right style="thin">
        <color theme="0" tint="-0.14999847407452621"/>
      </right>
      <top/>
      <bottom/>
      <diagonal/>
    </border>
    <border>
      <left style="medium">
        <color indexed="64"/>
      </left>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right/>
      <top style="thin">
        <color theme="3" tint="0.79998168889431442"/>
      </top>
      <bottom/>
      <diagonal/>
    </border>
    <border>
      <left/>
      <right style="medium">
        <color indexed="64"/>
      </right>
      <top style="thin">
        <color theme="3" tint="0.79998168889431442"/>
      </top>
      <bottom/>
      <diagonal/>
    </border>
    <border>
      <left/>
      <right style="thin">
        <color theme="3" tint="0.79998168889431442"/>
      </right>
      <top style="thin">
        <color theme="3" tint="0.79998168889431442"/>
      </top>
      <bottom/>
      <diagonal/>
    </border>
    <border>
      <left/>
      <right style="thin">
        <color theme="3" tint="0.79998168889431442"/>
      </right>
      <top/>
      <bottom/>
      <diagonal/>
    </border>
    <border>
      <left style="thin">
        <color theme="0" tint="-0.14999847407452621"/>
      </left>
      <right style="thin">
        <color theme="0" tint="-0.14999847407452621"/>
      </right>
      <top style="thin">
        <color theme="0" tint="-0.14999847407452621"/>
      </top>
      <bottom style="thin">
        <color theme="3" tint="0.79998168889431442"/>
      </bottom>
      <diagonal/>
    </border>
    <border>
      <left style="thin">
        <color theme="0" tint="-0.14999847407452621"/>
      </left>
      <right style="medium">
        <color indexed="64"/>
      </right>
      <top style="thin">
        <color theme="0" tint="-0.14999847407452621"/>
      </top>
      <bottom style="thin">
        <color theme="3" tint="0.79998168889431442"/>
      </bottom>
      <diagonal/>
    </border>
    <border>
      <left/>
      <right/>
      <top/>
      <bottom style="thin">
        <color theme="3" tint="0.7999816888943144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medium">
        <color indexed="64"/>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style="thin">
        <color theme="2" tint="-9.9978637043366805E-2"/>
      </right>
      <top style="medium">
        <color indexed="64"/>
      </top>
      <bottom style="thin">
        <color theme="2" tint="-9.9978637043366805E-2"/>
      </bottom>
      <diagonal/>
    </border>
    <border>
      <left style="thin">
        <color theme="2" tint="-9.9978637043366805E-2"/>
      </left>
      <right style="medium">
        <color indexed="64"/>
      </right>
      <top style="medium">
        <color indexed="64"/>
      </top>
      <bottom style="thin">
        <color theme="2" tint="-9.9978637043366805E-2"/>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style="thin">
        <color theme="3" tint="0.79998168889431442"/>
      </top>
      <bottom/>
      <diagonal/>
    </border>
    <border>
      <left style="medium">
        <color theme="2" tint="-9.9978637043366805E-2"/>
      </left>
      <right/>
      <top/>
      <bottom/>
      <diagonal/>
    </border>
    <border>
      <left/>
      <right style="medium">
        <color theme="2" tint="-9.9978637043366805E-2"/>
      </right>
      <top/>
      <bottom/>
      <diagonal/>
    </border>
    <border>
      <left style="medium">
        <color indexed="64"/>
      </left>
      <right/>
      <top/>
      <bottom style="medium">
        <color indexed="64"/>
      </bottom>
      <diagonal/>
    </border>
    <border>
      <left style="medium">
        <color indexed="64"/>
      </left>
      <right/>
      <top style="medium">
        <color indexed="64"/>
      </top>
      <bottom style="thin">
        <color theme="2" tint="-9.9978637043366805E-2"/>
      </bottom>
      <diagonal/>
    </border>
    <border>
      <left/>
      <right style="thin">
        <color theme="2" tint="-9.9978637043366805E-2"/>
      </right>
      <top style="medium">
        <color indexed="64"/>
      </top>
      <bottom style="thin">
        <color theme="2" tint="-9.9978637043366805E-2"/>
      </bottom>
      <diagonal/>
    </border>
    <border>
      <left style="medium">
        <color indexed="64"/>
      </left>
      <right style="thin">
        <color theme="0" tint="-0.14999847407452621"/>
      </right>
      <top style="thin">
        <color theme="3"/>
      </top>
      <bottom/>
      <diagonal/>
    </border>
    <border>
      <left style="medium">
        <color indexed="64"/>
      </left>
      <right style="thin">
        <color theme="2" tint="-9.9978637043366805E-2"/>
      </right>
      <top style="thin">
        <color theme="2" tint="-9.9978637043366805E-2"/>
      </top>
      <bottom/>
      <diagonal/>
    </border>
    <border>
      <left style="medium">
        <color indexed="64"/>
      </left>
      <right style="thin">
        <color theme="2" tint="-9.9978637043366805E-2"/>
      </right>
      <top/>
      <bottom/>
      <diagonal/>
    </border>
    <border>
      <left style="medium">
        <color indexed="64"/>
      </left>
      <right style="thin">
        <color theme="2" tint="-9.9978637043366805E-2"/>
      </right>
      <top/>
      <bottom style="thin">
        <color theme="2" tint="-9.9978637043366805E-2"/>
      </bottom>
      <diagonal/>
    </border>
    <border>
      <left style="medium">
        <color indexed="64"/>
      </left>
      <right/>
      <top style="thin">
        <color theme="3"/>
      </top>
      <bottom/>
      <diagonal/>
    </border>
    <border>
      <left style="medium">
        <color indexed="64"/>
      </left>
      <right style="thin">
        <color theme="2" tint="-9.9978637043366805E-2"/>
      </right>
      <top style="thin">
        <color theme="0" tint="-0.14999847407452621"/>
      </top>
      <bottom/>
      <diagonal/>
    </border>
  </borders>
  <cellStyleXfs count="11">
    <xf numFmtId="0" fontId="0"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44" fontId="7" fillId="0" borderId="0" applyFont="0" applyFill="0" applyBorder="0" applyAlignment="0" applyProtection="0"/>
    <xf numFmtId="0" fontId="21" fillId="6" borderId="0" applyNumberFormat="0" applyBorder="0" applyAlignment="0" applyProtection="0"/>
    <xf numFmtId="0" fontId="22" fillId="7" borderId="3" applyNumberFormat="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cellStyleXfs>
  <cellXfs count="595">
    <xf numFmtId="0" fontId="0" fillId="0" borderId="0" xfId="0"/>
    <xf numFmtId="0" fontId="0" fillId="0" borderId="0" xfId="0" applyAlignment="1">
      <alignment vertical="center"/>
    </xf>
    <xf numFmtId="0" fontId="8" fillId="2" borderId="0" xfId="0" applyFont="1" applyFill="1" applyAlignment="1">
      <alignment horizontal="center"/>
    </xf>
    <xf numFmtId="6" fontId="0" fillId="0" borderId="0" xfId="0" applyNumberFormat="1"/>
    <xf numFmtId="0" fontId="9" fillId="3" borderId="0" xfId="0" applyFont="1" applyFill="1"/>
    <xf numFmtId="165" fontId="0" fillId="0" borderId="0" xfId="1" applyNumberFormat="1" applyFont="1"/>
    <xf numFmtId="166" fontId="0" fillId="0" borderId="0" xfId="1" applyNumberFormat="1" applyFont="1"/>
    <xf numFmtId="0" fontId="10" fillId="0" borderId="0" xfId="0" applyFont="1" applyAlignment="1">
      <alignment vertical="center"/>
    </xf>
    <xf numFmtId="0" fontId="0" fillId="4" borderId="0" xfId="0" applyFill="1"/>
    <xf numFmtId="0" fontId="12" fillId="4" borderId="0" xfId="0" applyFont="1" applyFill="1"/>
    <xf numFmtId="0" fontId="9" fillId="4" borderId="0" xfId="0" applyFont="1" applyFill="1"/>
    <xf numFmtId="164" fontId="0" fillId="4" borderId="0" xfId="1" applyNumberFormat="1" applyFont="1" applyFill="1"/>
    <xf numFmtId="0" fontId="0" fillId="0" borderId="0" xfId="0" applyNumberFormat="1"/>
    <xf numFmtId="0" fontId="9" fillId="5" borderId="1" xfId="0" applyFont="1" applyFill="1" applyBorder="1"/>
    <xf numFmtId="0" fontId="0" fillId="0" borderId="0" xfId="0" pivotButton="1"/>
    <xf numFmtId="0" fontId="0" fillId="0" borderId="0" xfId="0" applyAlignment="1">
      <alignment horizontal="left"/>
    </xf>
    <xf numFmtId="0" fontId="9" fillId="5" borderId="2" xfId="0" applyFont="1" applyFill="1" applyBorder="1" applyAlignment="1">
      <alignment horizontal="left"/>
    </xf>
    <xf numFmtId="165" fontId="0" fillId="0" borderId="0" xfId="0" applyNumberFormat="1"/>
    <xf numFmtId="9" fontId="0" fillId="0" borderId="0" xfId="2" applyFont="1"/>
    <xf numFmtId="166" fontId="0" fillId="0" borderId="0" xfId="0" applyNumberFormat="1"/>
    <xf numFmtId="0" fontId="0" fillId="0" borderId="0" xfId="0" applyBorder="1"/>
    <xf numFmtId="0" fontId="14" fillId="0" borderId="0" xfId="0" applyFont="1" applyBorder="1" applyAlignment="1">
      <alignment vertical="top"/>
    </xf>
    <xf numFmtId="0" fontId="16" fillId="0" borderId="0" xfId="0" applyFont="1" applyBorder="1" applyAlignment="1">
      <alignment vertical="center"/>
    </xf>
    <xf numFmtId="0" fontId="15" fillId="0" borderId="0" xfId="0" applyFont="1" applyBorder="1" applyAlignment="1">
      <alignment vertical="center"/>
    </xf>
    <xf numFmtId="6" fontId="15" fillId="0" borderId="0" xfId="0" applyNumberFormat="1" applyFont="1" applyBorder="1" applyAlignment="1">
      <alignment vertical="center"/>
    </xf>
    <xf numFmtId="6" fontId="16" fillId="0" borderId="0" xfId="0" applyNumberFormat="1" applyFont="1" applyBorder="1" applyAlignment="1">
      <alignment vertical="center"/>
    </xf>
    <xf numFmtId="6" fontId="0" fillId="0" borderId="0" xfId="0" applyNumberFormat="1" applyBorder="1"/>
    <xf numFmtId="0" fontId="0" fillId="3" borderId="0" xfId="0" applyFill="1" applyBorder="1"/>
    <xf numFmtId="0" fontId="9" fillId="3" borderId="0" xfId="0" applyFont="1" applyFill="1" applyBorder="1"/>
    <xf numFmtId="0" fontId="11" fillId="0" borderId="0" xfId="3" applyFont="1"/>
    <xf numFmtId="1" fontId="0" fillId="0" borderId="0" xfId="0" applyNumberFormat="1"/>
    <xf numFmtId="1" fontId="9" fillId="5" borderId="1" xfId="0" applyNumberFormat="1" applyFont="1" applyFill="1" applyBorder="1"/>
    <xf numFmtId="166" fontId="9" fillId="5" borderId="2" xfId="0" applyNumberFormat="1" applyFont="1" applyFill="1" applyBorder="1"/>
    <xf numFmtId="0" fontId="0" fillId="0" borderId="0" xfId="0" applyAlignment="1">
      <alignment horizontal="left" indent="1"/>
    </xf>
    <xf numFmtId="0" fontId="9" fillId="0" borderId="1" xfId="0" applyFont="1" applyBorder="1" applyAlignment="1">
      <alignment horizontal="left"/>
    </xf>
    <xf numFmtId="166" fontId="9" fillId="0" borderId="1" xfId="0" applyNumberFormat="1" applyFont="1" applyBorder="1"/>
    <xf numFmtId="3" fontId="0" fillId="0" borderId="0" xfId="0" applyNumberFormat="1"/>
    <xf numFmtId="0" fontId="0" fillId="0" borderId="0" xfId="0" applyAlignment="1">
      <alignment horizontal="left" indent="2"/>
    </xf>
    <xf numFmtId="0" fontId="6" fillId="0" borderId="0" xfId="3"/>
    <xf numFmtId="1" fontId="6" fillId="0" borderId="0" xfId="3" applyNumberFormat="1"/>
    <xf numFmtId="3" fontId="6" fillId="0" borderId="0" xfId="3" applyNumberFormat="1"/>
    <xf numFmtId="167" fontId="6" fillId="0" borderId="0" xfId="3" applyNumberFormat="1"/>
    <xf numFmtId="0" fontId="17" fillId="0" borderId="0" xfId="0" applyFont="1" applyAlignment="1">
      <alignment horizontal="left" vertical="center" indent="2"/>
    </xf>
    <xf numFmtId="0" fontId="6" fillId="3" borderId="0" xfId="3" applyFill="1"/>
    <xf numFmtId="3" fontId="0" fillId="0" borderId="0" xfId="0" applyNumberFormat="1" applyAlignment="1">
      <alignment horizontal="right"/>
    </xf>
    <xf numFmtId="165" fontId="17" fillId="0" borderId="0" xfId="1" applyNumberFormat="1" applyFont="1" applyAlignment="1">
      <alignment horizontal="right"/>
    </xf>
    <xf numFmtId="165" fontId="0" fillId="0" borderId="0" xfId="1" applyNumberFormat="1" applyFont="1" applyAlignment="1">
      <alignment horizontal="right"/>
    </xf>
    <xf numFmtId="0" fontId="0" fillId="0" borderId="0" xfId="0" applyAlignment="1">
      <alignment horizontal="right"/>
    </xf>
    <xf numFmtId="166" fontId="9" fillId="0" borderId="0" xfId="0" applyNumberFormat="1" applyFont="1"/>
    <xf numFmtId="0" fontId="9" fillId="0" borderId="0" xfId="0" applyFont="1"/>
    <xf numFmtId="0" fontId="0" fillId="0" borderId="0" xfId="0" applyFont="1" applyFill="1"/>
    <xf numFmtId="166" fontId="0" fillId="0" borderId="0" xfId="0" applyNumberFormat="1" applyFont="1" applyFill="1"/>
    <xf numFmtId="0" fontId="0" fillId="0" borderId="0" xfId="0" applyFont="1"/>
    <xf numFmtId="166" fontId="0" fillId="0" borderId="0" xfId="0" applyNumberFormat="1" applyFont="1"/>
    <xf numFmtId="166" fontId="7" fillId="0" borderId="0" xfId="1" applyNumberFormat="1" applyFont="1"/>
    <xf numFmtId="9" fontId="7" fillId="0" borderId="0" xfId="2" applyFont="1"/>
    <xf numFmtId="167" fontId="5" fillId="0" borderId="0" xfId="4" applyNumberFormat="1"/>
    <xf numFmtId="0" fontId="11" fillId="0" borderId="0" xfId="4" applyFont="1"/>
    <xf numFmtId="0" fontId="5" fillId="0" borderId="0" xfId="4" applyAlignment="1"/>
    <xf numFmtId="0" fontId="5" fillId="0" borderId="0" xfId="4"/>
    <xf numFmtId="3" fontId="5" fillId="0" borderId="0" xfId="4" applyNumberFormat="1"/>
    <xf numFmtId="1" fontId="5" fillId="0" borderId="0" xfId="4" applyNumberFormat="1"/>
    <xf numFmtId="166" fontId="5" fillId="0" borderId="0" xfId="4" applyNumberFormat="1"/>
    <xf numFmtId="0" fontId="0" fillId="0" borderId="0" xfId="0" applyAlignment="1">
      <alignment vertical="center" wrapText="1"/>
    </xf>
    <xf numFmtId="0" fontId="0" fillId="3" borderId="0" xfId="0" applyFont="1" applyFill="1"/>
    <xf numFmtId="0" fontId="9" fillId="5" borderId="0" xfId="0" applyFont="1" applyFill="1"/>
    <xf numFmtId="165" fontId="4" fillId="10" borderId="5" xfId="10" applyNumberFormat="1" applyBorder="1" applyAlignment="1">
      <alignment horizontal="center" vertical="center"/>
    </xf>
    <xf numFmtId="168" fontId="4" fillId="10" borderId="5" xfId="10" applyNumberFormat="1" applyBorder="1" applyAlignment="1">
      <alignment horizontal="center" vertical="center"/>
    </xf>
    <xf numFmtId="0" fontId="4" fillId="10" borderId="5" xfId="10" applyBorder="1" applyAlignment="1">
      <alignment horizontal="center" vertical="center"/>
    </xf>
    <xf numFmtId="165" fontId="4" fillId="10" borderId="5" xfId="10" applyNumberFormat="1" applyBorder="1" applyAlignment="1">
      <alignment horizontal="center" vertical="center" wrapText="1"/>
    </xf>
    <xf numFmtId="165" fontId="0" fillId="0" borderId="5" xfId="1" applyNumberFormat="1" applyFont="1" applyBorder="1"/>
    <xf numFmtId="168" fontId="0" fillId="0" borderId="5" xfId="5" applyNumberFormat="1" applyFont="1" applyBorder="1"/>
    <xf numFmtId="0" fontId="0" fillId="0" borderId="5" xfId="0" applyBorder="1"/>
    <xf numFmtId="165" fontId="0" fillId="0" borderId="5" xfId="0" applyNumberFormat="1" applyBorder="1"/>
    <xf numFmtId="167" fontId="5" fillId="0" borderId="5" xfId="4" applyNumberFormat="1" applyBorder="1"/>
    <xf numFmtId="168" fontId="0" fillId="0" borderId="5" xfId="0" applyNumberFormat="1" applyBorder="1"/>
    <xf numFmtId="9" fontId="0" fillId="0" borderId="5" xfId="2" applyFont="1" applyBorder="1"/>
    <xf numFmtId="9" fontId="22" fillId="7" borderId="3" xfId="7" applyNumberFormat="1"/>
    <xf numFmtId="0" fontId="4" fillId="8" borderId="0" xfId="8"/>
    <xf numFmtId="165" fontId="4" fillId="8" borderId="5" xfId="8" applyNumberFormat="1" applyBorder="1"/>
    <xf numFmtId="168" fontId="4" fillId="8" borderId="5" xfId="8" applyNumberFormat="1" applyBorder="1"/>
    <xf numFmtId="0" fontId="4" fillId="8" borderId="5" xfId="8" applyBorder="1"/>
    <xf numFmtId="167" fontId="4" fillId="8" borderId="5" xfId="8" applyNumberFormat="1" applyBorder="1"/>
    <xf numFmtId="9" fontId="4" fillId="8" borderId="5" xfId="8" applyNumberFormat="1" applyBorder="1"/>
    <xf numFmtId="9" fontId="4" fillId="9" borderId="5" xfId="9" applyNumberFormat="1" applyBorder="1"/>
    <xf numFmtId="3" fontId="0" fillId="0" borderId="5" xfId="0" applyNumberFormat="1" applyBorder="1"/>
    <xf numFmtId="0" fontId="21" fillId="6" borderId="0" xfId="6"/>
    <xf numFmtId="165" fontId="21" fillId="6" borderId="5" xfId="6" applyNumberFormat="1" applyBorder="1"/>
    <xf numFmtId="168" fontId="21" fillId="6" borderId="5" xfId="6" applyNumberFormat="1" applyBorder="1"/>
    <xf numFmtId="0" fontId="21" fillId="6" borderId="5" xfId="6" applyBorder="1"/>
    <xf numFmtId="167" fontId="21" fillId="6" borderId="5" xfId="6" applyNumberFormat="1" applyBorder="1"/>
    <xf numFmtId="9" fontId="21" fillId="6" borderId="5" xfId="6" applyNumberFormat="1" applyBorder="1"/>
    <xf numFmtId="168" fontId="0" fillId="0" borderId="0" xfId="5" applyNumberFormat="1" applyFont="1"/>
    <xf numFmtId="3" fontId="9" fillId="0" borderId="1" xfId="0" applyNumberFormat="1" applyFont="1" applyBorder="1"/>
    <xf numFmtId="3" fontId="9" fillId="5" borderId="2" xfId="0" applyNumberFormat="1" applyFont="1" applyFill="1" applyBorder="1"/>
    <xf numFmtId="0" fontId="9" fillId="11" borderId="0" xfId="0" applyFont="1" applyFill="1"/>
    <xf numFmtId="0" fontId="9" fillId="5" borderId="0" xfId="0" applyFont="1" applyFill="1" applyBorder="1" applyAlignment="1">
      <alignment horizontal="left"/>
    </xf>
    <xf numFmtId="3" fontId="9" fillId="5" borderId="0" xfId="0" applyNumberFormat="1" applyFont="1" applyFill="1" applyBorder="1"/>
    <xf numFmtId="166" fontId="9" fillId="5" borderId="0" xfId="0" applyNumberFormat="1" applyFont="1" applyFill="1" applyBorder="1"/>
    <xf numFmtId="0" fontId="0" fillId="3" borderId="0" xfId="0" applyFill="1"/>
    <xf numFmtId="0" fontId="9" fillId="0" borderId="0" xfId="0" applyFont="1" applyAlignment="1">
      <alignment horizontal="left" indent="1"/>
    </xf>
    <xf numFmtId="3" fontId="9" fillId="0" borderId="0" xfId="0" applyNumberFormat="1" applyFont="1"/>
    <xf numFmtId="0" fontId="9" fillId="0" borderId="6" xfId="0" applyFont="1" applyBorder="1" applyAlignment="1">
      <alignment horizontal="left"/>
    </xf>
    <xf numFmtId="3" fontId="9" fillId="0" borderId="6" xfId="0" applyNumberFormat="1" applyFont="1" applyBorder="1"/>
    <xf numFmtId="166" fontId="9" fillId="0" borderId="6" xfId="0" applyNumberFormat="1" applyFont="1" applyBorder="1"/>
    <xf numFmtId="0" fontId="0" fillId="0" borderId="0" xfId="0" applyFill="1"/>
    <xf numFmtId="169" fontId="0" fillId="0" borderId="0" xfId="2" applyNumberFormat="1" applyFont="1"/>
    <xf numFmtId="165" fontId="0" fillId="3" borderId="0" xfId="1" applyNumberFormat="1" applyFont="1" applyFill="1"/>
    <xf numFmtId="165" fontId="9" fillId="0" borderId="0" xfId="1" applyNumberFormat="1" applyFont="1"/>
    <xf numFmtId="166" fontId="0" fillId="0" borderId="0" xfId="2" applyNumberFormat="1" applyFont="1"/>
    <xf numFmtId="169" fontId="9" fillId="0" borderId="0" xfId="2" applyNumberFormat="1" applyFont="1"/>
    <xf numFmtId="9" fontId="0" fillId="0" borderId="0" xfId="2" applyFont="1" applyAlignment="1">
      <alignment vertical="center"/>
    </xf>
    <xf numFmtId="169" fontId="0" fillId="0" borderId="0" xfId="2" applyNumberFormat="1" applyFont="1" applyFill="1"/>
    <xf numFmtId="0" fontId="0" fillId="12" borderId="0" xfId="0" applyFill="1" applyAlignment="1">
      <alignment horizontal="left" indent="1"/>
    </xf>
    <xf numFmtId="3" fontId="0" fillId="12" borderId="0" xfId="0" applyNumberFormat="1" applyFill="1"/>
    <xf numFmtId="166" fontId="0" fillId="12" borderId="0" xfId="0" applyNumberFormat="1" applyFill="1"/>
    <xf numFmtId="0" fontId="8" fillId="2" borderId="0" xfId="0" applyFont="1" applyFill="1" applyAlignment="1">
      <alignment horizontal="center" vertical="center" wrapText="1"/>
    </xf>
    <xf numFmtId="170" fontId="0" fillId="0" borderId="0" xfId="0" applyNumberFormat="1"/>
    <xf numFmtId="0" fontId="12" fillId="4"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8" xfId="0" applyBorder="1" applyAlignment="1">
      <alignment vertical="center"/>
    </xf>
    <xf numFmtId="3" fontId="0" fillId="0" borderId="8" xfId="0" applyNumberFormat="1" applyFill="1" applyBorder="1" applyAlignment="1">
      <alignment horizontal="right"/>
    </xf>
    <xf numFmtId="9" fontId="0" fillId="0" borderId="9" xfId="2" applyFont="1" applyFill="1" applyBorder="1" applyAlignment="1">
      <alignment horizontal="right"/>
    </xf>
    <xf numFmtId="0" fontId="17" fillId="0" borderId="0" xfId="0" applyFont="1" applyBorder="1" applyAlignment="1">
      <alignment horizontal="left" vertical="center" indent="2"/>
    </xf>
    <xf numFmtId="3" fontId="17" fillId="0" borderId="0" xfId="0" applyNumberFormat="1" applyFont="1" applyFill="1" applyBorder="1"/>
    <xf numFmtId="9" fontId="0" fillId="0" borderId="11" xfId="2" applyFont="1" applyFill="1" applyBorder="1" applyAlignment="1">
      <alignment horizontal="right"/>
    </xf>
    <xf numFmtId="0" fontId="0" fillId="0" borderId="0" xfId="0" applyBorder="1" applyAlignment="1">
      <alignment vertical="center"/>
    </xf>
    <xf numFmtId="165" fontId="0" fillId="0" borderId="0" xfId="1" applyNumberFormat="1" applyFont="1" applyFill="1" applyBorder="1" applyAlignment="1">
      <alignment horizontal="right"/>
    </xf>
    <xf numFmtId="0" fontId="17" fillId="0" borderId="13" xfId="0" applyFont="1" applyBorder="1" applyAlignment="1">
      <alignment horizontal="left" vertical="center" indent="2"/>
    </xf>
    <xf numFmtId="3" fontId="17" fillId="0" borderId="13" xfId="0" applyNumberFormat="1" applyFont="1" applyFill="1" applyBorder="1"/>
    <xf numFmtId="9" fontId="0" fillId="0" borderId="14" xfId="2" applyFont="1" applyFill="1" applyBorder="1" applyAlignment="1">
      <alignment horizontal="right"/>
    </xf>
    <xf numFmtId="0" fontId="17" fillId="0" borderId="8" xfId="0" applyFont="1" applyBorder="1" applyAlignment="1">
      <alignment vertical="center"/>
    </xf>
    <xf numFmtId="3" fontId="17" fillId="0" borderId="8" xfId="0" applyNumberFormat="1" applyFont="1" applyFill="1" applyBorder="1" applyAlignment="1">
      <alignment horizontal="right"/>
    </xf>
    <xf numFmtId="9" fontId="17" fillId="0" borderId="9" xfId="2" applyFont="1" applyFill="1" applyBorder="1" applyAlignment="1">
      <alignment horizontal="right"/>
    </xf>
    <xf numFmtId="0" fontId="17" fillId="0" borderId="13" xfId="0" applyFont="1" applyBorder="1" applyAlignment="1">
      <alignment vertical="center"/>
    </xf>
    <xf numFmtId="165" fontId="17" fillId="0" borderId="13" xfId="1" applyNumberFormat="1" applyFont="1" applyFill="1" applyBorder="1" applyAlignment="1">
      <alignment horizontal="right"/>
    </xf>
    <xf numFmtId="9" fontId="17" fillId="0" borderId="14" xfId="2" applyFont="1" applyFill="1" applyBorder="1" applyAlignment="1">
      <alignment horizontal="right"/>
    </xf>
    <xf numFmtId="0" fontId="0" fillId="0" borderId="8" xfId="0" applyBorder="1"/>
    <xf numFmtId="3" fontId="0" fillId="0" borderId="8" xfId="0" applyNumberFormat="1" applyBorder="1" applyAlignment="1">
      <alignment horizontal="right"/>
    </xf>
    <xf numFmtId="9" fontId="0" fillId="0" borderId="9" xfId="2" applyFont="1" applyBorder="1" applyAlignment="1">
      <alignment vertical="center"/>
    </xf>
    <xf numFmtId="3" fontId="0" fillId="0" borderId="0" xfId="0" applyNumberFormat="1" applyBorder="1" applyAlignment="1">
      <alignment horizontal="right"/>
    </xf>
    <xf numFmtId="9" fontId="0" fillId="0" borderId="11" xfId="2" applyFont="1" applyBorder="1" applyAlignment="1">
      <alignment vertical="center"/>
    </xf>
    <xf numFmtId="165" fontId="0" fillId="0" borderId="0" xfId="1" applyNumberFormat="1" applyFont="1" applyBorder="1" applyAlignment="1">
      <alignment horizontal="right"/>
    </xf>
    <xf numFmtId="0" fontId="0" fillId="0" borderId="13" xfId="0" applyBorder="1"/>
    <xf numFmtId="3" fontId="0" fillId="0" borderId="13" xfId="0" applyNumberFormat="1" applyBorder="1" applyAlignment="1">
      <alignment horizontal="right"/>
    </xf>
    <xf numFmtId="9" fontId="0" fillId="0" borderId="14" xfId="2" applyFont="1" applyBorder="1" applyAlignment="1">
      <alignment vertical="center"/>
    </xf>
    <xf numFmtId="165" fontId="0" fillId="0" borderId="8" xfId="1" applyNumberFormat="1" applyFont="1" applyBorder="1" applyAlignment="1">
      <alignment horizontal="right"/>
    </xf>
    <xf numFmtId="165" fontId="0" fillId="0" borderId="13" xfId="1" applyNumberFormat="1" applyFont="1" applyBorder="1" applyAlignment="1">
      <alignment horizontal="right"/>
    </xf>
    <xf numFmtId="166" fontId="0" fillId="0" borderId="8" xfId="0" applyNumberFormat="1" applyBorder="1"/>
    <xf numFmtId="0" fontId="0" fillId="0" borderId="0" xfId="0" applyFont="1" applyBorder="1"/>
    <xf numFmtId="166" fontId="0" fillId="0" borderId="0" xfId="0" applyNumberFormat="1" applyFont="1" applyBorder="1"/>
    <xf numFmtId="166" fontId="7" fillId="0" borderId="0" xfId="1" applyNumberFormat="1" applyFont="1" applyBorder="1"/>
    <xf numFmtId="0" fontId="0" fillId="0" borderId="0" xfId="0" applyFont="1" applyFill="1" applyBorder="1"/>
    <xf numFmtId="9" fontId="0" fillId="0" borderId="0" xfId="1" applyNumberFormat="1" applyFont="1" applyFill="1" applyBorder="1"/>
    <xf numFmtId="9" fontId="0" fillId="0" borderId="11" xfId="2" applyFont="1" applyFill="1" applyBorder="1" applyAlignment="1">
      <alignment vertical="center"/>
    </xf>
    <xf numFmtId="9" fontId="7" fillId="0" borderId="0" xfId="2" applyFont="1" applyBorder="1"/>
    <xf numFmtId="166" fontId="0" fillId="0" borderId="0" xfId="0" applyNumberFormat="1" applyFont="1" applyFill="1" applyBorder="1"/>
    <xf numFmtId="166" fontId="0" fillId="0" borderId="13" xfId="0" applyNumberFormat="1" applyFont="1" applyFill="1" applyBorder="1"/>
    <xf numFmtId="0" fontId="0" fillId="0" borderId="8" xfId="0" applyFont="1" applyBorder="1"/>
    <xf numFmtId="166" fontId="0" fillId="0" borderId="8" xfId="0" applyNumberFormat="1" applyFont="1" applyBorder="1"/>
    <xf numFmtId="0" fontId="0" fillId="0" borderId="13" xfId="0" applyFont="1" applyFill="1" applyBorder="1"/>
    <xf numFmtId="9" fontId="0" fillId="0" borderId="0" xfId="2" applyFont="1" applyBorder="1"/>
    <xf numFmtId="166" fontId="0" fillId="0" borderId="0" xfId="1" applyNumberFormat="1" applyFont="1" applyBorder="1"/>
    <xf numFmtId="0" fontId="0" fillId="0" borderId="0" xfId="0" applyFill="1" applyBorder="1"/>
    <xf numFmtId="166" fontId="0" fillId="0" borderId="0" xfId="0" applyNumberFormat="1" applyFill="1" applyBorder="1"/>
    <xf numFmtId="9" fontId="0" fillId="0" borderId="11" xfId="2" applyFont="1" applyFill="1" applyBorder="1"/>
    <xf numFmtId="166" fontId="0" fillId="0" borderId="13" xfId="0" applyNumberFormat="1" applyBorder="1"/>
    <xf numFmtId="166" fontId="0" fillId="0" borderId="8" xfId="1" applyNumberFormat="1" applyFont="1" applyBorder="1"/>
    <xf numFmtId="166" fontId="0" fillId="0" borderId="13" xfId="1" applyNumberFormat="1" applyFont="1" applyBorder="1"/>
    <xf numFmtId="0" fontId="3" fillId="0" borderId="0" xfId="3" applyFont="1" applyAlignment="1">
      <alignment wrapText="1"/>
    </xf>
    <xf numFmtId="166" fontId="0" fillId="3" borderId="0" xfId="0" applyNumberFormat="1" applyFill="1"/>
    <xf numFmtId="3" fontId="0" fillId="3" borderId="0" xfId="0" applyNumberFormat="1" applyFill="1"/>
    <xf numFmtId="166" fontId="0" fillId="13" borderId="0" xfId="0" applyNumberFormat="1" applyFill="1"/>
    <xf numFmtId="3" fontId="0" fillId="13" borderId="0" xfId="0" applyNumberFormat="1" applyFill="1"/>
    <xf numFmtId="0" fontId="0" fillId="0" borderId="8" xfId="0" applyFont="1" applyFill="1" applyBorder="1"/>
    <xf numFmtId="166" fontId="0" fillId="0" borderId="8" xfId="0" applyNumberFormat="1" applyFont="1" applyFill="1" applyBorder="1"/>
    <xf numFmtId="166" fontId="7" fillId="0" borderId="0" xfId="1" applyNumberFormat="1" applyFont="1" applyFill="1" applyBorder="1"/>
    <xf numFmtId="0" fontId="18" fillId="3" borderId="0" xfId="0" applyFont="1" applyFill="1"/>
    <xf numFmtId="166" fontId="18" fillId="3" borderId="0" xfId="0" applyNumberFormat="1" applyFont="1" applyFill="1"/>
    <xf numFmtId="9" fontId="0" fillId="0" borderId="0" xfId="1" applyNumberFormat="1" applyFont="1" applyFill="1"/>
    <xf numFmtId="0" fontId="29" fillId="0" borderId="0" xfId="0" applyFont="1" applyAlignment="1">
      <alignment vertical="center"/>
    </xf>
    <xf numFmtId="0" fontId="30" fillId="0" borderId="0" xfId="0" applyFont="1" applyAlignment="1">
      <alignment vertical="center"/>
    </xf>
    <xf numFmtId="3" fontId="0" fillId="0" borderId="0" xfId="0" applyNumberFormat="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Protection="1">
      <protection locked="0"/>
    </xf>
    <xf numFmtId="169" fontId="0" fillId="0" borderId="0" xfId="0" applyNumberFormat="1" applyProtection="1">
      <protection locked="0"/>
    </xf>
    <xf numFmtId="0" fontId="0" fillId="0" borderId="0" xfId="0" applyAlignment="1" applyProtection="1">
      <alignment horizontal="left" vertical="top"/>
      <protection locked="0"/>
    </xf>
    <xf numFmtId="3" fontId="0" fillId="0" borderId="24" xfId="1" applyNumberFormat="1" applyFont="1" applyBorder="1" applyAlignment="1" applyProtection="1">
      <alignment horizontal="right"/>
    </xf>
    <xf numFmtId="3" fontId="0" fillId="0" borderId="24" xfId="1" applyNumberFormat="1" applyFont="1" applyFill="1" applyBorder="1" applyAlignment="1" applyProtection="1">
      <alignment horizontal="right"/>
    </xf>
    <xf numFmtId="166" fontId="18" fillId="0" borderId="24" xfId="0" applyNumberFormat="1" applyFont="1" applyBorder="1" applyProtection="1"/>
    <xf numFmtId="166" fontId="7" fillId="0" borderId="24" xfId="1" applyNumberFormat="1" applyFont="1" applyFill="1" applyBorder="1" applyProtection="1"/>
    <xf numFmtId="9" fontId="0" fillId="3" borderId="24" xfId="1" applyNumberFormat="1" applyFont="1" applyFill="1" applyBorder="1" applyProtection="1"/>
    <xf numFmtId="9" fontId="7" fillId="0" borderId="24" xfId="2" applyFont="1" applyBorder="1" applyProtection="1"/>
    <xf numFmtId="9" fontId="7" fillId="0" borderId="24" xfId="2" applyFont="1" applyFill="1" applyBorder="1" applyProtection="1"/>
    <xf numFmtId="9" fontId="0" fillId="0" borderId="24" xfId="2" applyFont="1" applyFill="1" applyBorder="1" applyProtection="1"/>
    <xf numFmtId="9" fontId="0" fillId="0" borderId="24" xfId="2" applyFont="1" applyBorder="1" applyProtection="1"/>
    <xf numFmtId="166" fontId="0" fillId="0" borderId="24" xfId="1" applyNumberFormat="1" applyFont="1" applyBorder="1" applyProtection="1"/>
    <xf numFmtId="166" fontId="0" fillId="0" borderId="24" xfId="1" applyNumberFormat="1" applyFont="1" applyFill="1" applyBorder="1" applyProtection="1"/>
    <xf numFmtId="169" fontId="0" fillId="0" borderId="33" xfId="0" applyNumberFormat="1" applyBorder="1" applyProtection="1"/>
    <xf numFmtId="169" fontId="17" fillId="0" borderId="33" xfId="0" applyNumberFormat="1" applyFont="1" applyBorder="1" applyProtection="1"/>
    <xf numFmtId="169" fontId="0" fillId="15" borderId="33" xfId="0" applyNumberFormat="1" applyFill="1" applyBorder="1" applyProtection="1"/>
    <xf numFmtId="169" fontId="0" fillId="16" borderId="33" xfId="0" applyNumberFormat="1" applyFill="1" applyBorder="1" applyProtection="1"/>
    <xf numFmtId="9" fontId="0" fillId="0" borderId="24" xfId="1" applyNumberFormat="1" applyFont="1" applyFill="1" applyBorder="1" applyProtection="1"/>
    <xf numFmtId="0" fontId="33" fillId="0" borderId="0" xfId="0" applyFont="1"/>
    <xf numFmtId="0" fontId="33" fillId="0" borderId="0" xfId="0" applyFont="1" applyProtection="1">
      <protection locked="0"/>
    </xf>
    <xf numFmtId="169" fontId="0" fillId="0" borderId="40" xfId="0" applyNumberFormat="1" applyBorder="1" applyProtection="1"/>
    <xf numFmtId="169" fontId="0" fillId="0" borderId="41" xfId="0" applyNumberFormat="1" applyBorder="1" applyProtection="1"/>
    <xf numFmtId="0" fontId="0" fillId="0" borderId="0" xfId="0" applyBorder="1" applyProtection="1">
      <protection locked="0"/>
    </xf>
    <xf numFmtId="169" fontId="17" fillId="0" borderId="41" xfId="0" applyNumberFormat="1" applyFont="1" applyBorder="1" applyProtection="1"/>
    <xf numFmtId="169" fontId="0" fillId="0" borderId="41" xfId="0" applyNumberFormat="1" applyFill="1" applyBorder="1" applyProtection="1"/>
    <xf numFmtId="0" fontId="18" fillId="0" borderId="0" xfId="0" applyFont="1" applyFill="1" applyBorder="1"/>
    <xf numFmtId="166" fontId="18" fillId="0" borderId="0" xfId="0" applyNumberFormat="1" applyFont="1" applyFill="1" applyBorder="1"/>
    <xf numFmtId="0" fontId="9" fillId="0" borderId="0" xfId="0" applyFont="1" applyFill="1"/>
    <xf numFmtId="166" fontId="9" fillId="0" borderId="0" xfId="0" applyNumberFormat="1" applyFont="1" applyFill="1"/>
    <xf numFmtId="166" fontId="7" fillId="0" borderId="11" xfId="1" applyNumberFormat="1" applyFont="1" applyFill="1" applyBorder="1"/>
    <xf numFmtId="9" fontId="7" fillId="0" borderId="0" xfId="2" applyFont="1" applyFill="1" applyBorder="1"/>
    <xf numFmtId="9" fontId="0" fillId="0" borderId="0" xfId="2" applyFont="1" applyFill="1"/>
    <xf numFmtId="9" fontId="0" fillId="0" borderId="14" xfId="2" applyFont="1" applyFill="1" applyBorder="1" applyAlignment="1">
      <alignment vertical="center"/>
    </xf>
    <xf numFmtId="0" fontId="0" fillId="0" borderId="0" xfId="0" applyFill="1" applyAlignment="1">
      <alignment horizontal="left" vertical="top"/>
    </xf>
    <xf numFmtId="9" fontId="0" fillId="0" borderId="9" xfId="2" applyFont="1" applyFill="1" applyBorder="1" applyAlignment="1">
      <alignment vertical="center"/>
    </xf>
    <xf numFmtId="166" fontId="0" fillId="0" borderId="0" xfId="0" applyNumberFormat="1" applyFill="1"/>
    <xf numFmtId="3" fontId="0" fillId="0" borderId="52" xfId="1" applyNumberFormat="1" applyFont="1" applyBorder="1" applyAlignment="1" applyProtection="1">
      <alignment horizontal="right"/>
    </xf>
    <xf numFmtId="169" fontId="0" fillId="0" borderId="53" xfId="0" applyNumberFormat="1" applyBorder="1" applyProtection="1"/>
    <xf numFmtId="0" fontId="0" fillId="0" borderId="0" xfId="0" applyProtection="1"/>
    <xf numFmtId="169" fontId="0" fillId="0" borderId="64" xfId="0" applyNumberFormat="1" applyBorder="1" applyProtection="1"/>
    <xf numFmtId="166" fontId="0" fillId="19" borderId="24" xfId="1" applyNumberFormat="1" applyFont="1" applyFill="1" applyBorder="1" applyProtection="1"/>
    <xf numFmtId="169" fontId="0" fillId="19" borderId="41" xfId="0" applyNumberFormat="1" applyFill="1" applyBorder="1" applyProtection="1"/>
    <xf numFmtId="9" fontId="0" fillId="19" borderId="24" xfId="2" applyFont="1" applyFill="1" applyBorder="1" applyProtection="1"/>
    <xf numFmtId="9" fontId="7" fillId="19" borderId="24" xfId="2" applyFont="1" applyFill="1" applyBorder="1" applyProtection="1"/>
    <xf numFmtId="166" fontId="7" fillId="19" borderId="24" xfId="1" applyNumberFormat="1" applyFont="1" applyFill="1" applyBorder="1" applyProtection="1"/>
    <xf numFmtId="0" fontId="0" fillId="19" borderId="0" xfId="0" applyFill="1"/>
    <xf numFmtId="0" fontId="37" fillId="2" borderId="60" xfId="0" applyFont="1" applyFill="1" applyBorder="1" applyAlignment="1" applyProtection="1">
      <alignment horizontal="center" vertical="center" wrapText="1"/>
    </xf>
    <xf numFmtId="0" fontId="37" fillId="2" borderId="58" xfId="0" applyFont="1" applyFill="1" applyBorder="1" applyAlignment="1" applyProtection="1">
      <alignment horizontal="center" vertical="center" wrapText="1"/>
    </xf>
    <xf numFmtId="3" fontId="0" fillId="0" borderId="55" xfId="0" applyNumberFormat="1" applyFill="1" applyBorder="1" applyAlignment="1" applyProtection="1">
      <alignment horizontal="right"/>
    </xf>
    <xf numFmtId="3" fontId="0" fillId="0" borderId="27" xfId="0" applyNumberFormat="1" applyFill="1" applyBorder="1" applyAlignment="1" applyProtection="1">
      <alignment horizontal="right"/>
    </xf>
    <xf numFmtId="0" fontId="17" fillId="0" borderId="24" xfId="0" applyFont="1" applyBorder="1" applyAlignment="1" applyProtection="1">
      <alignment horizontal="left" vertical="center" indent="2"/>
    </xf>
    <xf numFmtId="3" fontId="17" fillId="0" borderId="24" xfId="0" applyNumberFormat="1" applyFont="1" applyFill="1" applyBorder="1" applyProtection="1"/>
    <xf numFmtId="0" fontId="0" fillId="0" borderId="24" xfId="0" applyBorder="1" applyAlignment="1" applyProtection="1">
      <alignment vertical="center"/>
    </xf>
    <xf numFmtId="3" fontId="0" fillId="0" borderId="24" xfId="0" applyNumberFormat="1" applyFill="1" applyBorder="1" applyAlignment="1" applyProtection="1">
      <alignment horizontal="right"/>
    </xf>
    <xf numFmtId="0" fontId="0" fillId="0" borderId="52" xfId="0" applyBorder="1" applyAlignment="1" applyProtection="1">
      <alignment vertical="center"/>
    </xf>
    <xf numFmtId="3" fontId="7" fillId="0" borderId="52" xfId="1" applyNumberFormat="1" applyFont="1" applyFill="1" applyBorder="1" applyAlignment="1" applyProtection="1">
      <alignment horizontal="right"/>
    </xf>
    <xf numFmtId="3" fontId="0" fillId="0" borderId="44" xfId="0" applyNumberFormat="1" applyFill="1" applyBorder="1" applyProtection="1"/>
    <xf numFmtId="3" fontId="0" fillId="0" borderId="11" xfId="0" applyNumberFormat="1" applyFill="1" applyBorder="1" applyProtection="1"/>
    <xf numFmtId="0" fontId="36" fillId="0" borderId="0" xfId="0" applyFont="1" applyFill="1" applyBorder="1" applyAlignment="1" applyProtection="1">
      <alignment vertical="center"/>
    </xf>
    <xf numFmtId="0" fontId="36" fillId="0" borderId="56" xfId="0" applyFont="1" applyFill="1" applyBorder="1" applyAlignment="1" applyProtection="1">
      <alignment vertical="center"/>
    </xf>
    <xf numFmtId="0" fontId="0" fillId="0" borderId="55" xfId="0" applyBorder="1" applyProtection="1"/>
    <xf numFmtId="0" fontId="0" fillId="0" borderId="24" xfId="0" applyBorder="1" applyProtection="1"/>
    <xf numFmtId="0" fontId="0" fillId="0" borderId="28" xfId="0" applyFont="1" applyBorder="1" applyProtection="1"/>
    <xf numFmtId="3" fontId="0" fillId="0" borderId="28" xfId="0" applyNumberFormat="1" applyFill="1" applyBorder="1" applyAlignment="1" applyProtection="1">
      <alignment horizontal="right"/>
    </xf>
    <xf numFmtId="0" fontId="0" fillId="0" borderId="52" xfId="0" applyFont="1" applyBorder="1" applyProtection="1"/>
    <xf numFmtId="166" fontId="0" fillId="0" borderId="27" xfId="0" applyNumberFormat="1" applyFill="1" applyBorder="1" applyProtection="1"/>
    <xf numFmtId="166" fontId="0" fillId="0" borderId="24" xfId="0" applyNumberFormat="1" applyFill="1" applyBorder="1" applyProtection="1"/>
    <xf numFmtId="0" fontId="32" fillId="0" borderId="24" xfId="0" applyFont="1" applyBorder="1" applyProtection="1"/>
    <xf numFmtId="166" fontId="18" fillId="0" borderId="24" xfId="0" applyNumberFormat="1" applyFont="1" applyFill="1" applyBorder="1" applyProtection="1"/>
    <xf numFmtId="0" fontId="0" fillId="0" borderId="24" xfId="0" applyFill="1" applyBorder="1" applyProtection="1"/>
    <xf numFmtId="166" fontId="0" fillId="0" borderId="24" xfId="0" applyNumberFormat="1" applyBorder="1" applyProtection="1"/>
    <xf numFmtId="0" fontId="12" fillId="4" borderId="34" xfId="0" applyFont="1" applyFill="1" applyBorder="1" applyAlignment="1" applyProtection="1">
      <alignment horizontal="left" vertical="top"/>
    </xf>
    <xf numFmtId="0" fontId="0" fillId="4" borderId="23" xfId="0" applyFill="1" applyBorder="1" applyProtection="1"/>
    <xf numFmtId="0" fontId="0" fillId="4" borderId="13" xfId="0" applyFill="1" applyBorder="1" applyProtection="1"/>
    <xf numFmtId="169" fontId="0" fillId="4" borderId="35" xfId="0" quotePrefix="1" applyNumberFormat="1" applyFill="1" applyBorder="1" applyAlignment="1" applyProtection="1">
      <alignment wrapText="1"/>
    </xf>
    <xf numFmtId="0" fontId="0" fillId="0" borderId="32" xfId="0" applyBorder="1" applyAlignment="1" applyProtection="1">
      <alignment horizontal="left" vertical="top" wrapText="1"/>
    </xf>
    <xf numFmtId="0" fontId="0" fillId="0" borderId="24" xfId="0" applyBorder="1" applyAlignment="1" applyProtection="1">
      <alignment vertical="center" wrapText="1"/>
    </xf>
    <xf numFmtId="0" fontId="8" fillId="2" borderId="24" xfId="0" applyFont="1" applyFill="1" applyBorder="1" applyAlignment="1" applyProtection="1">
      <alignment horizontal="center" vertical="center" wrapText="1"/>
    </xf>
    <xf numFmtId="169" fontId="8" fillId="2" borderId="33" xfId="0" applyNumberFormat="1" applyFont="1" applyFill="1" applyBorder="1" applyAlignment="1" applyProtection="1">
      <alignment horizontal="center" vertical="center" wrapText="1"/>
    </xf>
    <xf numFmtId="0" fontId="0" fillId="0" borderId="0" xfId="0" applyAlignment="1" applyProtection="1">
      <alignment vertical="center" wrapText="1"/>
    </xf>
    <xf numFmtId="0" fontId="0" fillId="14" borderId="32" xfId="0" applyFill="1" applyBorder="1" applyAlignment="1" applyProtection="1">
      <alignment horizontal="left" vertical="top"/>
    </xf>
    <xf numFmtId="0" fontId="0" fillId="14" borderId="24" xfId="0" applyFill="1" applyBorder="1" applyProtection="1"/>
    <xf numFmtId="3" fontId="0" fillId="14" borderId="24" xfId="0" applyNumberFormat="1" applyFill="1" applyBorder="1" applyProtection="1"/>
    <xf numFmtId="169" fontId="0" fillId="14" borderId="33" xfId="0" applyNumberFormat="1" applyFill="1" applyBorder="1" applyProtection="1"/>
    <xf numFmtId="3" fontId="7" fillId="0" borderId="24" xfId="1" applyNumberFormat="1" applyFont="1" applyFill="1" applyBorder="1" applyAlignment="1" applyProtection="1">
      <alignment horizontal="right"/>
    </xf>
    <xf numFmtId="0" fontId="0" fillId="0" borderId="32" xfId="0" applyBorder="1" applyAlignment="1" applyProtection="1">
      <alignment horizontal="left" vertical="top"/>
    </xf>
    <xf numFmtId="3" fontId="0" fillId="15" borderId="24" xfId="0" applyNumberFormat="1" applyFill="1" applyBorder="1" applyAlignment="1" applyProtection="1">
      <alignment horizontal="right"/>
    </xf>
    <xf numFmtId="0" fontId="0" fillId="4" borderId="8" xfId="0" applyFill="1" applyBorder="1" applyProtection="1"/>
    <xf numFmtId="3" fontId="0" fillId="4" borderId="23" xfId="0" applyNumberFormat="1" applyFill="1" applyBorder="1" applyProtection="1"/>
    <xf numFmtId="169" fontId="0" fillId="4" borderId="35" xfId="0" applyNumberFormat="1" applyFill="1" applyBorder="1" applyProtection="1"/>
    <xf numFmtId="0" fontId="0" fillId="0" borderId="27" xfId="0" applyBorder="1" applyAlignment="1" applyProtection="1">
      <alignment vertical="center" wrapText="1"/>
    </xf>
    <xf numFmtId="1" fontId="8" fillId="2" borderId="24" xfId="0" applyNumberFormat="1" applyFont="1" applyFill="1" applyBorder="1" applyAlignment="1" applyProtection="1">
      <alignment horizontal="center" vertical="center" wrapText="1"/>
    </xf>
    <xf numFmtId="0" fontId="0" fillId="0" borderId="32" xfId="0" applyBorder="1" applyAlignment="1" applyProtection="1">
      <alignment horizontal="center" vertical="center"/>
    </xf>
    <xf numFmtId="3" fontId="0" fillId="0" borderId="24" xfId="0" applyNumberFormat="1" applyFill="1" applyBorder="1" applyProtection="1"/>
    <xf numFmtId="0" fontId="0" fillId="0" borderId="0" xfId="0" applyFill="1" applyProtection="1"/>
    <xf numFmtId="0" fontId="9" fillId="4" borderId="25" xfId="0" applyFont="1" applyFill="1" applyBorder="1" applyProtection="1"/>
    <xf numFmtId="3" fontId="0" fillId="4" borderId="7" xfId="1" applyNumberFormat="1" applyFont="1" applyFill="1" applyBorder="1" applyProtection="1"/>
    <xf numFmtId="3" fontId="0" fillId="4" borderId="23" xfId="1" applyNumberFormat="1" applyFont="1" applyFill="1" applyBorder="1" applyProtection="1"/>
    <xf numFmtId="169" fontId="0" fillId="4" borderId="35" xfId="1" applyNumberFormat="1" applyFont="1" applyFill="1" applyBorder="1" applyProtection="1"/>
    <xf numFmtId="3" fontId="0" fillId="0" borderId="0" xfId="0" applyNumberFormat="1" applyProtection="1"/>
    <xf numFmtId="3" fontId="0" fillId="15" borderId="33" xfId="0" applyNumberFormat="1" applyFill="1" applyBorder="1" applyAlignment="1" applyProtection="1">
      <alignment horizontal="right"/>
    </xf>
    <xf numFmtId="3" fontId="0" fillId="15" borderId="24" xfId="0" applyNumberFormat="1" applyFill="1" applyBorder="1" applyProtection="1"/>
    <xf numFmtId="3" fontId="0" fillId="15" borderId="33" xfId="0" applyNumberFormat="1" applyFill="1" applyBorder="1" applyProtection="1"/>
    <xf numFmtId="0" fontId="12" fillId="4" borderId="32" xfId="0" applyFont="1" applyFill="1" applyBorder="1" applyAlignment="1" applyProtection="1">
      <alignment horizontal="left" vertical="top"/>
    </xf>
    <xf numFmtId="0" fontId="0" fillId="4" borderId="26" xfId="0" applyFill="1" applyBorder="1" applyProtection="1"/>
    <xf numFmtId="169" fontId="0" fillId="0" borderId="0" xfId="0" applyNumberFormat="1" applyProtection="1"/>
    <xf numFmtId="0" fontId="18" fillId="0" borderId="24" xfId="0" applyFont="1" applyBorder="1" applyProtection="1"/>
    <xf numFmtId="169" fontId="0" fillId="3" borderId="0" xfId="0" applyNumberFormat="1" applyFill="1" applyProtection="1"/>
    <xf numFmtId="166" fontId="18" fillId="3" borderId="24" xfId="0" applyNumberFormat="1" applyFont="1" applyFill="1" applyBorder="1" applyProtection="1"/>
    <xf numFmtId="169" fontId="9" fillId="0" borderId="0" xfId="0" applyNumberFormat="1" applyFont="1" applyProtection="1"/>
    <xf numFmtId="166" fontId="7" fillId="14" borderId="24" xfId="1" applyNumberFormat="1" applyFont="1" applyFill="1" applyBorder="1" applyProtection="1"/>
    <xf numFmtId="0" fontId="28" fillId="0" borderId="0" xfId="0" applyFont="1" applyFill="1" applyAlignment="1" applyProtection="1">
      <alignment vertical="center"/>
    </xf>
    <xf numFmtId="0" fontId="0" fillId="16" borderId="24" xfId="0" applyFill="1" applyBorder="1" applyProtection="1"/>
    <xf numFmtId="166" fontId="0" fillId="16" borderId="24" xfId="0" applyNumberFormat="1" applyFill="1" applyBorder="1" applyProtection="1"/>
    <xf numFmtId="169" fontId="0" fillId="16" borderId="0" xfId="0" applyNumberFormat="1" applyFill="1" applyProtection="1"/>
    <xf numFmtId="0" fontId="0" fillId="16" borderId="0" xfId="0" applyFill="1" applyProtection="1"/>
    <xf numFmtId="166" fontId="0" fillId="3" borderId="24" xfId="0" applyNumberFormat="1" applyFill="1" applyBorder="1" applyProtection="1"/>
    <xf numFmtId="166" fontId="0" fillId="14" borderId="24" xfId="1" applyNumberFormat="1" applyFont="1" applyFill="1" applyBorder="1" applyProtection="1"/>
    <xf numFmtId="0" fontId="0" fillId="14" borderId="36" xfId="0" applyFill="1" applyBorder="1" applyProtection="1"/>
    <xf numFmtId="0" fontId="0" fillId="14" borderId="37" xfId="0" applyFill="1" applyBorder="1" applyProtection="1"/>
    <xf numFmtId="166" fontId="7" fillId="14" borderId="37" xfId="1" applyNumberFormat="1" applyFont="1" applyFill="1" applyBorder="1" applyProtection="1"/>
    <xf numFmtId="169" fontId="0" fillId="14" borderId="38" xfId="0" applyNumberFormat="1" applyFill="1" applyBorder="1" applyProtection="1"/>
    <xf numFmtId="0" fontId="0" fillId="0" borderId="0" xfId="0" applyAlignment="1" applyProtection="1">
      <alignment horizontal="left" vertical="top"/>
    </xf>
    <xf numFmtId="0" fontId="37" fillId="2" borderId="67" xfId="0" applyFont="1" applyFill="1" applyBorder="1" applyAlignment="1" applyProtection="1">
      <alignment horizontal="center" vertical="center" wrapText="1"/>
    </xf>
    <xf numFmtId="0" fontId="0" fillId="0" borderId="27" xfId="0" applyBorder="1" applyAlignment="1" applyProtection="1">
      <alignment vertical="center"/>
    </xf>
    <xf numFmtId="0" fontId="0" fillId="0" borderId="27" xfId="0" applyBorder="1" applyProtection="1"/>
    <xf numFmtId="0" fontId="17" fillId="0" borderId="28" xfId="0" applyFont="1" applyBorder="1" applyAlignment="1" applyProtection="1">
      <alignment horizontal="left" vertical="center" indent="2"/>
    </xf>
    <xf numFmtId="0" fontId="37" fillId="2" borderId="69" xfId="0" applyFont="1" applyFill="1" applyBorder="1" applyAlignment="1" applyProtection="1">
      <alignment horizontal="center" vertical="center" wrapText="1"/>
    </xf>
    <xf numFmtId="3" fontId="17" fillId="0" borderId="28" xfId="0" applyNumberFormat="1" applyFont="1" applyFill="1" applyBorder="1" applyProtection="1"/>
    <xf numFmtId="0" fontId="0" fillId="0" borderId="44" xfId="0" applyFont="1" applyBorder="1" applyAlignment="1" applyProtection="1">
      <alignment vertical="center" wrapText="1"/>
    </xf>
    <xf numFmtId="3" fontId="0" fillId="0" borderId="10" xfId="0" applyNumberFormat="1" applyFill="1" applyBorder="1" applyProtection="1"/>
    <xf numFmtId="169" fontId="40" fillId="2" borderId="59" xfId="0" applyNumberFormat="1" applyFont="1" applyFill="1" applyBorder="1" applyAlignment="1" applyProtection="1">
      <alignment horizontal="center" vertical="center" wrapText="1"/>
    </xf>
    <xf numFmtId="169" fontId="17" fillId="0" borderId="64" xfId="0" applyNumberFormat="1" applyFont="1" applyBorder="1" applyProtection="1"/>
    <xf numFmtId="0" fontId="9" fillId="0" borderId="42" xfId="0" applyFont="1" applyFill="1" applyBorder="1" applyAlignment="1" applyProtection="1">
      <alignment horizontal="center" vertical="center"/>
    </xf>
    <xf numFmtId="169" fontId="0" fillId="0" borderId="74" xfId="0" applyNumberFormat="1" applyBorder="1" applyProtection="1"/>
    <xf numFmtId="0" fontId="9" fillId="17" borderId="42" xfId="0" applyFont="1" applyFill="1" applyBorder="1" applyAlignment="1" applyProtection="1">
      <alignment vertical="center"/>
    </xf>
    <xf numFmtId="0" fontId="36" fillId="0" borderId="48" xfId="0" applyFont="1" applyFill="1" applyBorder="1" applyAlignment="1" applyProtection="1">
      <alignment vertical="center"/>
    </xf>
    <xf numFmtId="0" fontId="9" fillId="17" borderId="62" xfId="0" applyFont="1" applyFill="1" applyBorder="1" applyAlignment="1" applyProtection="1">
      <alignment vertical="center"/>
    </xf>
    <xf numFmtId="169" fontId="40" fillId="2" borderId="80" xfId="0" applyNumberFormat="1" applyFont="1" applyFill="1" applyBorder="1" applyAlignment="1" applyProtection="1">
      <alignment horizontal="center" vertical="center" wrapText="1"/>
    </xf>
    <xf numFmtId="169" fontId="0" fillId="0" borderId="82" xfId="0" applyNumberFormat="1" applyBorder="1" applyProtection="1"/>
    <xf numFmtId="169" fontId="17" fillId="0" borderId="84" xfId="0" applyNumberFormat="1" applyFont="1" applyBorder="1" applyProtection="1"/>
    <xf numFmtId="169" fontId="0" fillId="0" borderId="77" xfId="0" applyNumberFormat="1" applyBorder="1" applyProtection="1"/>
    <xf numFmtId="0" fontId="9" fillId="0" borderId="15" xfId="0" applyFont="1" applyFill="1" applyBorder="1" applyAlignment="1" applyProtection="1">
      <alignment horizontal="center" vertical="center"/>
    </xf>
    <xf numFmtId="169" fontId="0" fillId="0" borderId="85" xfId="0" applyNumberFormat="1" applyBorder="1" applyProtection="1"/>
    <xf numFmtId="0" fontId="9" fillId="17" borderId="15" xfId="0" applyFont="1" applyFill="1" applyBorder="1" applyAlignment="1" applyProtection="1">
      <alignment vertical="center"/>
    </xf>
    <xf numFmtId="0" fontId="36" fillId="0" borderId="78" xfId="0" applyFont="1" applyFill="1" applyBorder="1" applyAlignment="1" applyProtection="1">
      <alignment vertical="center"/>
    </xf>
    <xf numFmtId="169" fontId="0" fillId="0" borderId="84" xfId="0" applyNumberFormat="1" applyBorder="1" applyProtection="1"/>
    <xf numFmtId="169" fontId="0" fillId="0" borderId="33" xfId="0" applyNumberFormat="1" applyFill="1" applyBorder="1" applyProtection="1"/>
    <xf numFmtId="0" fontId="0" fillId="0" borderId="0" xfId="0" applyBorder="1" applyProtection="1"/>
    <xf numFmtId="0" fontId="33" fillId="0" borderId="0" xfId="0" applyFont="1" applyProtection="1"/>
    <xf numFmtId="169" fontId="0" fillId="0" borderId="0" xfId="0" applyNumberFormat="1" applyFill="1" applyProtection="1">
      <protection locked="0"/>
    </xf>
    <xf numFmtId="0" fontId="0" fillId="19" borderId="0" xfId="0" applyFill="1" applyProtection="1">
      <protection locked="0"/>
    </xf>
    <xf numFmtId="169" fontId="0" fillId="0" borderId="0" xfId="2" applyNumberFormat="1" applyFont="1" applyFill="1" applyBorder="1"/>
    <xf numFmtId="9" fontId="0" fillId="0" borderId="0" xfId="2" applyFont="1" applyBorder="1" applyAlignment="1">
      <alignment vertical="center"/>
    </xf>
    <xf numFmtId="3" fontId="0" fillId="0" borderId="28" xfId="1" applyNumberFormat="1" applyFont="1" applyBorder="1" applyAlignment="1" applyProtection="1">
      <alignment horizontal="right"/>
    </xf>
    <xf numFmtId="9" fontId="0" fillId="0" borderId="0" xfId="2" applyFont="1" applyFill="1" applyBorder="1" applyAlignment="1">
      <alignment vertical="center"/>
    </xf>
    <xf numFmtId="169" fontId="0" fillId="0" borderId="0" xfId="2" applyNumberFormat="1" applyFont="1" applyBorder="1"/>
    <xf numFmtId="165" fontId="0" fillId="0" borderId="0" xfId="1" applyNumberFormat="1" applyFont="1" applyBorder="1"/>
    <xf numFmtId="169" fontId="43" fillId="2" borderId="80" xfId="0" applyNumberFormat="1" applyFont="1" applyFill="1" applyBorder="1" applyAlignment="1" applyProtection="1">
      <alignment horizontal="center" vertical="center" wrapText="1"/>
    </xf>
    <xf numFmtId="0" fontId="0" fillId="0" borderId="92" xfId="0" applyBorder="1"/>
    <xf numFmtId="0" fontId="0" fillId="0" borderId="94" xfId="0" applyBorder="1"/>
    <xf numFmtId="0" fontId="12" fillId="4" borderId="95" xfId="0" applyFont="1" applyFill="1" applyBorder="1"/>
    <xf numFmtId="0" fontId="33" fillId="0" borderId="0" xfId="0" applyFont="1" applyBorder="1"/>
    <xf numFmtId="166" fontId="0" fillId="0" borderId="96" xfId="0" applyNumberFormat="1" applyFill="1" applyBorder="1" applyProtection="1"/>
    <xf numFmtId="169" fontId="0" fillId="0" borderId="97" xfId="0" applyNumberFormat="1" applyFill="1" applyBorder="1" applyProtection="1"/>
    <xf numFmtId="0" fontId="0" fillId="0" borderId="98" xfId="0" applyFill="1" applyBorder="1"/>
    <xf numFmtId="166" fontId="0" fillId="0" borderId="99" xfId="0" applyNumberFormat="1" applyFill="1" applyBorder="1" applyProtection="1"/>
    <xf numFmtId="166" fontId="18" fillId="0" borderId="99" xfId="0" applyNumberFormat="1" applyFont="1" applyBorder="1" applyProtection="1"/>
    <xf numFmtId="166" fontId="18" fillId="0" borderId="99" xfId="0" applyNumberFormat="1" applyFont="1" applyFill="1" applyBorder="1" applyProtection="1"/>
    <xf numFmtId="166" fontId="7" fillId="0" borderId="99" xfId="1" applyNumberFormat="1" applyFont="1" applyFill="1" applyBorder="1" applyProtection="1"/>
    <xf numFmtId="9" fontId="0" fillId="0" borderId="99" xfId="1" applyNumberFormat="1" applyFont="1" applyFill="1" applyBorder="1" applyProtection="1"/>
    <xf numFmtId="9" fontId="7" fillId="0" borderId="99" xfId="2" applyFont="1" applyBorder="1" applyProtection="1"/>
    <xf numFmtId="9" fontId="7" fillId="0" borderId="99" xfId="2" applyFont="1" applyFill="1" applyBorder="1" applyProtection="1"/>
    <xf numFmtId="166" fontId="0" fillId="0" borderId="99" xfId="0" applyNumberFormat="1" applyBorder="1" applyProtection="1"/>
    <xf numFmtId="9" fontId="0" fillId="0" borderId="99" xfId="2" applyFont="1" applyFill="1" applyBorder="1" applyProtection="1"/>
    <xf numFmtId="9" fontId="0" fillId="0" borderId="99" xfId="2" applyFont="1" applyBorder="1" applyProtection="1"/>
    <xf numFmtId="166" fontId="0" fillId="0" borderId="99" xfId="1" applyNumberFormat="1" applyFont="1" applyBorder="1" applyProtection="1"/>
    <xf numFmtId="166" fontId="0" fillId="0" borderId="99" xfId="1" applyNumberFormat="1" applyFont="1" applyFill="1" applyBorder="1" applyProtection="1"/>
    <xf numFmtId="0" fontId="0" fillId="18" borderId="34" xfId="0" applyFill="1" applyBorder="1" applyAlignment="1" applyProtection="1">
      <alignment vertical="top"/>
    </xf>
    <xf numFmtId="0" fontId="0" fillId="18" borderId="23" xfId="0" applyFill="1" applyBorder="1" applyAlignment="1" applyProtection="1">
      <alignment vertical="top"/>
    </xf>
    <xf numFmtId="0" fontId="0" fillId="18" borderId="35" xfId="0" applyFill="1" applyBorder="1" applyAlignment="1" applyProtection="1">
      <alignment vertical="top"/>
    </xf>
    <xf numFmtId="0" fontId="8" fillId="2" borderId="0" xfId="0" applyFont="1" applyFill="1" applyBorder="1" applyAlignment="1">
      <alignment horizontal="center" vertical="center" wrapText="1"/>
    </xf>
    <xf numFmtId="3" fontId="0" fillId="0" borderId="0" xfId="0" applyNumberFormat="1" applyFill="1" applyBorder="1" applyAlignment="1">
      <alignment horizontal="right"/>
    </xf>
    <xf numFmtId="0" fontId="8" fillId="2" borderId="102" xfId="0" applyFont="1" applyFill="1" applyBorder="1" applyAlignment="1">
      <alignment horizontal="center" vertical="center" wrapText="1"/>
    </xf>
    <xf numFmtId="169" fontId="43" fillId="2" borderId="103" xfId="0" applyNumberFormat="1" applyFont="1" applyFill="1" applyBorder="1" applyAlignment="1" applyProtection="1">
      <alignment horizontal="center" vertical="center" wrapText="1"/>
    </xf>
    <xf numFmtId="0" fontId="0" fillId="0" borderId="104" xfId="0" applyBorder="1" applyProtection="1"/>
    <xf numFmtId="169" fontId="0" fillId="0" borderId="105" xfId="0" applyNumberFormat="1" applyBorder="1" applyProtection="1"/>
    <xf numFmtId="169" fontId="17" fillId="0" borderId="105" xfId="0" applyNumberFormat="1" applyFont="1" applyBorder="1" applyProtection="1"/>
    <xf numFmtId="0" fontId="0" fillId="0" borderId="104" xfId="0" applyFill="1" applyBorder="1" applyProtection="1"/>
    <xf numFmtId="169" fontId="0" fillId="0" borderId="105" xfId="0" applyNumberFormat="1" applyFill="1" applyBorder="1" applyProtection="1"/>
    <xf numFmtId="0" fontId="0" fillId="18" borderId="89" xfId="0" applyFill="1" applyBorder="1" applyAlignment="1" applyProtection="1">
      <alignment vertical="top"/>
    </xf>
    <xf numFmtId="0" fontId="0" fillId="18" borderId="90" xfId="0" applyFill="1" applyBorder="1" applyAlignment="1" applyProtection="1">
      <alignment vertical="top"/>
    </xf>
    <xf numFmtId="0" fontId="0" fillId="18" borderId="91" xfId="0" applyFill="1" applyBorder="1" applyAlignment="1" applyProtection="1">
      <alignment vertical="top"/>
    </xf>
    <xf numFmtId="0" fontId="0" fillId="0" borderId="108" xfId="0" applyBorder="1"/>
    <xf numFmtId="0" fontId="0" fillId="0" borderId="109" xfId="0" applyBorder="1" applyProtection="1">
      <protection locked="0"/>
    </xf>
    <xf numFmtId="0" fontId="0" fillId="18" borderId="110" xfId="0" applyFill="1" applyBorder="1" applyProtection="1">
      <protection locked="0"/>
    </xf>
    <xf numFmtId="0" fontId="0" fillId="18" borderId="15" xfId="0" applyFill="1" applyBorder="1"/>
    <xf numFmtId="0" fontId="0" fillId="0" borderId="0" xfId="0" applyBorder="1" applyAlignment="1">
      <alignment horizontal="left" vertical="top"/>
    </xf>
    <xf numFmtId="0" fontId="12" fillId="4" borderId="0" xfId="0" applyFont="1" applyFill="1" applyBorder="1" applyAlignment="1">
      <alignment horizontal="left" vertical="top"/>
    </xf>
    <xf numFmtId="0" fontId="0" fillId="4" borderId="0" xfId="0" applyFill="1" applyBorder="1"/>
    <xf numFmtId="0" fontId="0" fillId="0" borderId="0" xfId="0" applyBorder="1" applyAlignment="1">
      <alignment horizontal="left" vertical="top" wrapText="1"/>
    </xf>
    <xf numFmtId="0" fontId="0" fillId="0" borderId="0" xfId="0" applyBorder="1" applyAlignment="1">
      <alignment vertical="center" wrapText="1"/>
    </xf>
    <xf numFmtId="169" fontId="0" fillId="0" borderId="0" xfId="0" applyNumberFormat="1" applyBorder="1" applyProtection="1"/>
    <xf numFmtId="169" fontId="17" fillId="0" borderId="0" xfId="0" applyNumberFormat="1" applyFont="1" applyBorder="1" applyProtection="1"/>
    <xf numFmtId="0" fontId="17" fillId="0" borderId="0" xfId="0" applyFont="1" applyBorder="1" applyAlignment="1">
      <alignment vertical="center"/>
    </xf>
    <xf numFmtId="3" fontId="0" fillId="0" borderId="0" xfId="0" applyNumberFormat="1" applyFill="1" applyBorder="1" applyAlignment="1" applyProtection="1">
      <alignment horizontal="right"/>
    </xf>
    <xf numFmtId="3" fontId="7" fillId="0" borderId="0" xfId="1" applyNumberFormat="1" applyFont="1" applyFill="1" applyBorder="1" applyAlignment="1" applyProtection="1">
      <alignment horizontal="right"/>
    </xf>
    <xf numFmtId="3" fontId="0" fillId="0" borderId="0" xfId="0" applyNumberFormat="1" applyFill="1" applyBorder="1" applyAlignment="1" applyProtection="1">
      <alignment vertical="center"/>
    </xf>
    <xf numFmtId="169" fontId="0" fillId="0" borderId="0" xfId="0" applyNumberFormat="1" applyBorder="1" applyAlignment="1" applyProtection="1">
      <alignment vertical="center"/>
    </xf>
    <xf numFmtId="0" fontId="9" fillId="4" borderId="0" xfId="0" applyFont="1" applyFill="1" applyBorder="1"/>
    <xf numFmtId="164" fontId="0" fillId="4" borderId="0" xfId="1" applyNumberFormat="1" applyFont="1" applyFill="1" applyBorder="1"/>
    <xf numFmtId="3" fontId="0" fillId="0" borderId="0" xfId="0" applyNumberFormat="1" applyBorder="1"/>
    <xf numFmtId="3" fontId="0" fillId="0" borderId="0" xfId="1" applyNumberFormat="1" applyFont="1" applyFill="1" applyBorder="1" applyAlignment="1" applyProtection="1">
      <alignment horizontal="right"/>
    </xf>
    <xf numFmtId="0" fontId="0" fillId="0" borderId="0" xfId="0" applyBorder="1" applyAlignment="1">
      <alignment horizontal="right"/>
    </xf>
    <xf numFmtId="3" fontId="0" fillId="0" borderId="0" xfId="1" applyNumberFormat="1" applyFont="1" applyBorder="1" applyAlignment="1" applyProtection="1">
      <alignment horizontal="right"/>
    </xf>
    <xf numFmtId="0" fontId="12" fillId="4" borderId="0" xfId="0" applyFont="1" applyFill="1" applyBorder="1"/>
    <xf numFmtId="166" fontId="0" fillId="0" borderId="0" xfId="0" applyNumberFormat="1" applyFill="1" applyBorder="1" applyProtection="1"/>
    <xf numFmtId="166" fontId="0" fillId="0" borderId="0" xfId="0" applyNumberFormat="1" applyBorder="1"/>
    <xf numFmtId="166" fontId="18" fillId="0" borderId="0" xfId="0" applyNumberFormat="1" applyFont="1" applyBorder="1" applyProtection="1"/>
    <xf numFmtId="0" fontId="9" fillId="0" borderId="0" xfId="0" applyFont="1" applyFill="1" applyBorder="1"/>
    <xf numFmtId="166" fontId="9" fillId="0" borderId="0" xfId="0" applyNumberFormat="1" applyFont="1" applyFill="1" applyBorder="1"/>
    <xf numFmtId="9" fontId="0" fillId="0" borderId="0" xfId="1" applyNumberFormat="1" applyFont="1" applyFill="1" applyBorder="1" applyProtection="1"/>
    <xf numFmtId="9" fontId="7" fillId="0" borderId="0" xfId="2" applyFont="1" applyBorder="1" applyProtection="1"/>
    <xf numFmtId="9" fontId="7" fillId="0" borderId="0" xfId="2" applyFont="1" applyFill="1" applyBorder="1" applyProtection="1"/>
    <xf numFmtId="169" fontId="0" fillId="0" borderId="0" xfId="0" applyNumberFormat="1" applyFill="1" applyBorder="1" applyProtection="1"/>
    <xf numFmtId="0" fontId="0" fillId="0" borderId="0" xfId="0" applyFill="1" applyBorder="1" applyAlignment="1">
      <alignment horizontal="left" vertical="top"/>
    </xf>
    <xf numFmtId="166" fontId="0" fillId="0" borderId="0" xfId="0" applyNumberFormat="1" applyBorder="1" applyProtection="1"/>
    <xf numFmtId="166" fontId="7" fillId="0" borderId="0" xfId="1" applyNumberFormat="1" applyFont="1" applyFill="1" applyBorder="1" applyProtection="1"/>
    <xf numFmtId="9" fontId="0" fillId="0" borderId="0" xfId="2" applyFont="1" applyFill="1" applyBorder="1" applyProtection="1"/>
    <xf numFmtId="9" fontId="0" fillId="0" borderId="0" xfId="2" applyFont="1" applyBorder="1" applyProtection="1"/>
    <xf numFmtId="166" fontId="0" fillId="0" borderId="0" xfId="1" applyNumberFormat="1" applyFont="1" applyBorder="1" applyProtection="1"/>
    <xf numFmtId="166" fontId="0" fillId="0" borderId="0" xfId="1" applyNumberFormat="1" applyFont="1" applyFill="1" applyBorder="1" applyProtection="1"/>
    <xf numFmtId="0" fontId="0" fillId="0" borderId="114" xfId="0" applyFont="1" applyFill="1" applyBorder="1"/>
    <xf numFmtId="0" fontId="0" fillId="0" borderId="115" xfId="0" applyFont="1" applyFill="1" applyBorder="1"/>
    <xf numFmtId="0" fontId="0" fillId="0" borderId="116" xfId="0" applyFont="1" applyFill="1" applyBorder="1"/>
    <xf numFmtId="0" fontId="0" fillId="0" borderId="114" xfId="0" applyBorder="1"/>
    <xf numFmtId="0" fontId="0" fillId="0" borderId="115" xfId="0" applyFont="1" applyBorder="1"/>
    <xf numFmtId="0" fontId="18" fillId="0" borderId="115" xfId="0" applyFont="1" applyFill="1" applyBorder="1"/>
    <xf numFmtId="0" fontId="0" fillId="0" borderId="118" xfId="0" applyBorder="1"/>
    <xf numFmtId="0" fontId="0" fillId="0" borderId="115" xfId="0" applyBorder="1"/>
    <xf numFmtId="0" fontId="0" fillId="0" borderId="116" xfId="0" applyBorder="1"/>
    <xf numFmtId="0" fontId="0" fillId="0" borderId="0" xfId="0" applyBorder="1" applyAlignment="1">
      <alignment horizontal="left" vertical="top" wrapText="1"/>
    </xf>
    <xf numFmtId="0" fontId="9" fillId="0" borderId="0" xfId="0" applyFont="1" applyBorder="1" applyAlignment="1">
      <alignment horizontal="left" vertical="top"/>
    </xf>
    <xf numFmtId="0" fontId="24" fillId="0" borderId="0" xfId="0" applyFont="1" applyBorder="1" applyAlignment="1">
      <alignment horizontal="center"/>
    </xf>
    <xf numFmtId="0" fontId="17" fillId="0" borderId="0" xfId="0" applyFont="1" applyBorder="1" applyAlignment="1">
      <alignment horizontal="left" vertical="top" wrapText="1"/>
    </xf>
    <xf numFmtId="0" fontId="9" fillId="0" borderId="0" xfId="0" applyFont="1" applyBorder="1" applyAlignment="1">
      <alignment horizontal="left" vertical="top" wrapText="1"/>
    </xf>
    <xf numFmtId="0" fontId="0" fillId="18" borderId="34" xfId="0" applyFill="1" applyBorder="1" applyAlignment="1" applyProtection="1">
      <alignment horizontal="center" vertical="top"/>
    </xf>
    <xf numFmtId="0" fontId="0" fillId="18" borderId="13" xfId="0" applyFill="1" applyBorder="1" applyAlignment="1" applyProtection="1">
      <alignment horizontal="center" vertical="top"/>
    </xf>
    <xf numFmtId="0" fontId="0" fillId="18" borderId="23" xfId="0" applyFill="1" applyBorder="1" applyAlignment="1" applyProtection="1">
      <alignment horizontal="center" vertical="top"/>
    </xf>
    <xf numFmtId="0" fontId="0" fillId="18" borderId="35" xfId="0" applyFill="1" applyBorder="1" applyAlignment="1" applyProtection="1">
      <alignment horizontal="center" vertical="top"/>
    </xf>
    <xf numFmtId="0" fontId="9" fillId="0" borderId="32"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38" fillId="17" borderId="29" xfId="0" applyFont="1" applyFill="1" applyBorder="1" applyAlignment="1" applyProtection="1">
      <alignment horizontal="center" vertical="center"/>
    </xf>
    <xf numFmtId="0" fontId="38" fillId="17" borderId="30" xfId="0" applyFont="1" applyFill="1" applyBorder="1" applyAlignment="1" applyProtection="1">
      <alignment horizontal="center" vertical="center"/>
    </xf>
    <xf numFmtId="0" fontId="38" fillId="17" borderId="31" xfId="0" applyFont="1" applyFill="1" applyBorder="1" applyAlignment="1" applyProtection="1">
      <alignment horizontal="center" vertical="center"/>
    </xf>
    <xf numFmtId="0" fontId="38" fillId="17" borderId="32" xfId="0" applyFont="1" applyFill="1" applyBorder="1" applyAlignment="1" applyProtection="1">
      <alignment horizontal="center" vertical="center"/>
    </xf>
    <xf numFmtId="0" fontId="38" fillId="17" borderId="24" xfId="0" applyFont="1" applyFill="1" applyBorder="1" applyAlignment="1" applyProtection="1">
      <alignment horizontal="center" vertical="center"/>
    </xf>
    <xf numFmtId="0" fontId="38" fillId="17" borderId="33" xfId="0" applyFont="1" applyFill="1" applyBorder="1" applyAlignment="1" applyProtection="1">
      <alignment horizontal="center" vertical="center"/>
    </xf>
    <xf numFmtId="0" fontId="38" fillId="17" borderId="76" xfId="0" applyFont="1" applyFill="1" applyBorder="1" applyAlignment="1" applyProtection="1">
      <alignment horizontal="center" vertical="center"/>
    </xf>
    <xf numFmtId="0" fontId="38" fillId="17" borderId="52" xfId="0" applyFont="1" applyFill="1" applyBorder="1" applyAlignment="1" applyProtection="1">
      <alignment horizontal="center" vertical="center"/>
    </xf>
    <xf numFmtId="0" fontId="38" fillId="17" borderId="77" xfId="0" applyFont="1" applyFill="1" applyBorder="1" applyAlignment="1" applyProtection="1">
      <alignment horizontal="center" vertical="center"/>
    </xf>
    <xf numFmtId="0" fontId="36" fillId="4" borderId="15"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36" fillId="4" borderId="78" xfId="0" applyFont="1" applyFill="1" applyBorder="1" applyAlignment="1" applyProtection="1">
      <alignment horizontal="left" vertical="center"/>
    </xf>
    <xf numFmtId="0" fontId="9" fillId="4" borderId="79" xfId="0" applyFont="1" applyFill="1" applyBorder="1" applyAlignment="1" applyProtection="1">
      <alignment horizontal="left" vertical="center"/>
    </xf>
    <xf numFmtId="0" fontId="9" fillId="4" borderId="68" xfId="0" applyFont="1" applyFill="1" applyBorder="1" applyAlignment="1" applyProtection="1">
      <alignment horizontal="left" vertical="center"/>
    </xf>
    <xf numFmtId="0" fontId="0" fillId="0" borderId="8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83" xfId="0" applyFill="1" applyBorder="1" applyAlignment="1" applyProtection="1">
      <alignment horizontal="center" vertical="center" wrapText="1"/>
    </xf>
    <xf numFmtId="0" fontId="9" fillId="4" borderId="79" xfId="0" applyFont="1" applyFill="1" applyBorder="1" applyAlignment="1" applyProtection="1">
      <alignment horizontal="left" vertical="center" wrapText="1"/>
    </xf>
    <xf numFmtId="0" fontId="9" fillId="4" borderId="68" xfId="0" applyFont="1" applyFill="1" applyBorder="1" applyAlignment="1" applyProtection="1">
      <alignment horizontal="left" vertical="center" wrapText="1"/>
    </xf>
    <xf numFmtId="0" fontId="0" fillId="0" borderId="76" xfId="0" applyFill="1" applyBorder="1" applyAlignment="1" applyProtection="1">
      <alignment horizontal="center" vertical="center" wrapText="1"/>
    </xf>
    <xf numFmtId="0" fontId="0" fillId="18" borderId="89" xfId="0" applyFill="1" applyBorder="1" applyProtection="1"/>
    <xf numFmtId="0" fontId="0" fillId="18" borderId="90" xfId="0" applyFill="1" applyBorder="1" applyProtection="1"/>
    <xf numFmtId="0" fontId="0" fillId="18" borderId="91" xfId="0" applyFill="1" applyBorder="1" applyProtection="1"/>
    <xf numFmtId="0" fontId="33" fillId="17" borderId="104" xfId="0" applyFont="1" applyFill="1" applyBorder="1" applyProtection="1"/>
    <xf numFmtId="0" fontId="33" fillId="17" borderId="99" xfId="0" applyFont="1" applyFill="1" applyBorder="1" applyProtection="1"/>
    <xf numFmtId="0" fontId="33" fillId="17" borderId="105" xfId="0" applyFont="1" applyFill="1" applyBorder="1" applyProtection="1"/>
    <xf numFmtId="0" fontId="0" fillId="17" borderId="104" xfId="0" applyFill="1" applyBorder="1" applyProtection="1"/>
    <xf numFmtId="0" fontId="0" fillId="17" borderId="99" xfId="0" applyFill="1" applyBorder="1" applyProtection="1"/>
    <xf numFmtId="0" fontId="0" fillId="17" borderId="105" xfId="0" applyFill="1" applyBorder="1" applyProtection="1"/>
    <xf numFmtId="0" fontId="0" fillId="18" borderId="87" xfId="0" applyFill="1" applyBorder="1" applyAlignment="1" applyProtection="1">
      <alignment horizontal="left" vertical="top"/>
    </xf>
    <xf numFmtId="0" fontId="0" fillId="18" borderId="13" xfId="0" applyFill="1" applyBorder="1" applyAlignment="1" applyProtection="1">
      <alignment horizontal="left" vertical="top"/>
    </xf>
    <xf numFmtId="0" fontId="0" fillId="18" borderId="88" xfId="0" applyFill="1" applyBorder="1" applyAlignment="1" applyProtection="1">
      <alignment horizontal="left" vertical="top"/>
    </xf>
    <xf numFmtId="0" fontId="0" fillId="17" borderId="26" xfId="0" applyFill="1" applyBorder="1" applyProtection="1"/>
    <xf numFmtId="0" fontId="0" fillId="17" borderId="23" xfId="0" applyFill="1" applyBorder="1" applyProtection="1"/>
    <xf numFmtId="0" fontId="0" fillId="17" borderId="35" xfId="0" applyFill="1" applyBorder="1" applyProtection="1"/>
    <xf numFmtId="0" fontId="0" fillId="18" borderId="34" xfId="0" applyFill="1" applyBorder="1" applyAlignment="1" applyProtection="1">
      <alignment horizontal="left" vertical="top"/>
    </xf>
    <xf numFmtId="0" fontId="0" fillId="18" borderId="23" xfId="0" applyFill="1" applyBorder="1" applyAlignment="1" applyProtection="1">
      <alignment horizontal="left" vertical="top"/>
    </xf>
    <xf numFmtId="0" fontId="0" fillId="18" borderId="35" xfId="0" applyFill="1" applyBorder="1" applyAlignment="1" applyProtection="1">
      <alignment horizontal="left" vertical="top"/>
    </xf>
    <xf numFmtId="0" fontId="31" fillId="0" borderId="113" xfId="0" applyFont="1" applyFill="1" applyBorder="1" applyAlignment="1" applyProtection="1">
      <alignment horizontal="center" vertical="center" wrapText="1"/>
    </xf>
    <xf numFmtId="0" fontId="31" fillId="0" borderId="86"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0" fillId="18" borderId="100" xfId="0" applyFill="1" applyBorder="1" applyAlignment="1" applyProtection="1">
      <alignment horizontal="center" vertical="top"/>
    </xf>
    <xf numFmtId="0" fontId="0" fillId="18" borderId="101" xfId="0" applyFill="1" applyBorder="1" applyAlignment="1" applyProtection="1">
      <alignment horizontal="center" vertical="top"/>
    </xf>
    <xf numFmtId="0" fontId="0" fillId="18" borderId="106" xfId="0" applyFill="1" applyBorder="1" applyAlignment="1" applyProtection="1">
      <alignment horizontal="center" vertical="top"/>
    </xf>
    <xf numFmtId="0" fontId="31" fillId="0" borderId="32" xfId="0" applyFont="1" applyFill="1" applyBorder="1" applyAlignment="1" applyProtection="1">
      <alignment horizontal="center" vertical="center"/>
    </xf>
    <xf numFmtId="0" fontId="0" fillId="18" borderId="87" xfId="0" applyFill="1" applyBorder="1" applyAlignment="1" applyProtection="1">
      <alignment horizontal="center" vertical="top"/>
    </xf>
    <xf numFmtId="0" fontId="0" fillId="18" borderId="88" xfId="0" applyFill="1" applyBorder="1" applyAlignment="1" applyProtection="1">
      <alignment horizontal="center" vertical="top"/>
    </xf>
    <xf numFmtId="0" fontId="31" fillId="0" borderId="32" xfId="0" applyFont="1" applyFill="1" applyBorder="1" applyAlignment="1" applyProtection="1">
      <alignment horizontal="center" vertical="center" wrapText="1"/>
    </xf>
    <xf numFmtId="0" fontId="31" fillId="0" borderId="83" xfId="0" applyFont="1" applyFill="1" applyBorder="1" applyAlignment="1" applyProtection="1">
      <alignment horizontal="center" vertical="center" wrapText="1"/>
    </xf>
    <xf numFmtId="0" fontId="12" fillId="4" borderId="107" xfId="0" applyFont="1" applyFill="1" applyBorder="1" applyAlignment="1" applyProtection="1">
      <alignment horizontal="left" vertical="center"/>
    </xf>
    <xf numFmtId="0" fontId="12" fillId="4" borderId="92" xfId="0" applyFont="1" applyFill="1" applyBorder="1" applyAlignment="1" applyProtection="1">
      <alignment horizontal="left" vertical="center"/>
    </xf>
    <xf numFmtId="0" fontId="12" fillId="4" borderId="93"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78" xfId="0" applyFont="1" applyFill="1" applyBorder="1" applyAlignment="1" applyProtection="1">
      <alignment horizontal="left" vertical="center"/>
    </xf>
    <xf numFmtId="0" fontId="33" fillId="17" borderId="26" xfId="0" applyFont="1" applyFill="1" applyBorder="1" applyProtection="1"/>
    <xf numFmtId="0" fontId="33" fillId="17" borderId="23" xfId="0" applyFont="1" applyFill="1" applyBorder="1" applyProtection="1"/>
    <xf numFmtId="0" fontId="33" fillId="17" borderId="35" xfId="0" applyFont="1" applyFill="1" applyBorder="1" applyProtection="1"/>
    <xf numFmtId="0" fontId="9" fillId="4" borderId="70" xfId="0" applyFont="1" applyFill="1" applyBorder="1" applyAlignment="1" applyProtection="1">
      <alignment horizontal="left" vertical="center" wrapText="1"/>
    </xf>
    <xf numFmtId="0" fontId="9" fillId="0" borderId="86" xfId="0" applyFont="1" applyFill="1" applyBorder="1" applyAlignment="1" applyProtection="1">
      <alignment horizontal="center" vertical="center" wrapText="1"/>
    </xf>
    <xf numFmtId="0" fontId="9" fillId="0" borderId="81" xfId="0" applyFont="1" applyFill="1" applyBorder="1" applyAlignment="1" applyProtection="1">
      <alignment horizontal="center" vertical="center" wrapText="1"/>
    </xf>
    <xf numFmtId="0" fontId="31" fillId="0" borderId="11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xf>
    <xf numFmtId="0" fontId="2" fillId="4" borderId="111" xfId="0" applyFont="1" applyFill="1" applyBorder="1" applyAlignment="1">
      <alignment horizontal="center" vertical="center" wrapText="1"/>
    </xf>
    <xf numFmtId="0" fontId="2" fillId="4" borderId="112" xfId="0" applyFont="1" applyFill="1" applyBorder="1" applyAlignment="1">
      <alignment horizontal="center" vertical="center" wrapText="1"/>
    </xf>
    <xf numFmtId="0" fontId="24" fillId="17" borderId="29" xfId="0" applyFont="1" applyFill="1" applyBorder="1" applyAlignment="1" applyProtection="1">
      <alignment horizontal="center" vertical="center"/>
    </xf>
    <xf numFmtId="0" fontId="24" fillId="17" borderId="30" xfId="0" applyFont="1" applyFill="1" applyBorder="1" applyAlignment="1" applyProtection="1">
      <alignment horizontal="center" vertical="center"/>
    </xf>
    <xf numFmtId="0" fontId="24" fillId="17" borderId="31" xfId="0" applyFont="1" applyFill="1" applyBorder="1" applyAlignment="1" applyProtection="1">
      <alignment horizontal="center" vertical="center"/>
    </xf>
    <xf numFmtId="0" fontId="24" fillId="17" borderId="32" xfId="0" applyFont="1" applyFill="1" applyBorder="1" applyAlignment="1" applyProtection="1">
      <alignment horizontal="center" vertical="center"/>
    </xf>
    <xf numFmtId="0" fontId="24" fillId="17" borderId="24" xfId="0" applyFont="1" applyFill="1" applyBorder="1" applyAlignment="1" applyProtection="1">
      <alignment horizontal="center" vertical="center"/>
    </xf>
    <xf numFmtId="0" fontId="24" fillId="17" borderId="33" xfId="0" applyFont="1" applyFill="1" applyBorder="1" applyAlignment="1" applyProtection="1">
      <alignment horizontal="center" vertical="center"/>
    </xf>
    <xf numFmtId="0" fontId="24" fillId="17" borderId="28" xfId="0" applyFont="1" applyFill="1" applyBorder="1" applyAlignment="1" applyProtection="1">
      <alignment horizontal="center" vertical="center"/>
    </xf>
    <xf numFmtId="0" fontId="0" fillId="0" borderId="32" xfId="0" applyBorder="1" applyAlignment="1" applyProtection="1">
      <alignment horizontal="center" vertical="center" wrapText="1"/>
    </xf>
    <xf numFmtId="0" fontId="9" fillId="0" borderId="32" xfId="0" applyFont="1" applyBorder="1" applyAlignment="1" applyProtection="1">
      <alignment horizontal="center" vertical="center"/>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15" borderId="15" xfId="0" applyFill="1" applyBorder="1" applyAlignment="1" applyProtection="1">
      <alignment horizontal="left"/>
    </xf>
    <xf numFmtId="0" fontId="0" fillId="15" borderId="0" xfId="0" applyFill="1" applyAlignment="1" applyProtection="1">
      <alignment horizontal="left"/>
    </xf>
    <xf numFmtId="0" fontId="0" fillId="3" borderId="16"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0" fillId="3" borderId="18"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20" xfId="0" applyFill="1" applyBorder="1" applyAlignment="1" applyProtection="1">
      <alignment horizontal="left" vertical="top" wrapText="1"/>
    </xf>
    <xf numFmtId="0" fontId="0" fillId="3" borderId="21" xfId="0" applyFill="1" applyBorder="1" applyAlignment="1" applyProtection="1">
      <alignment horizontal="left" vertical="top" wrapText="1"/>
    </xf>
    <xf numFmtId="0" fontId="0" fillId="3" borderId="22" xfId="0" applyFill="1" applyBorder="1" applyAlignment="1" applyProtection="1">
      <alignment horizontal="left" vertical="top" wrapText="1"/>
    </xf>
    <xf numFmtId="0" fontId="9" fillId="0" borderId="32" xfId="0" applyFont="1" applyBorder="1" applyAlignment="1" applyProtection="1">
      <alignment horizontal="center" vertical="center" wrapText="1"/>
    </xf>
    <xf numFmtId="0" fontId="0" fillId="18" borderId="46" xfId="0" applyFill="1" applyBorder="1" applyAlignment="1" applyProtection="1">
      <alignment horizontal="left" vertical="top"/>
    </xf>
    <xf numFmtId="0" fontId="0" fillId="18" borderId="47" xfId="0" applyFill="1" applyBorder="1" applyAlignment="1" applyProtection="1">
      <alignment horizontal="left" vertical="top"/>
    </xf>
    <xf numFmtId="0" fontId="31" fillId="0" borderId="43" xfId="0" applyFont="1" applyFill="1" applyBorder="1" applyAlignment="1" applyProtection="1">
      <alignment horizontal="center" vertical="center"/>
    </xf>
    <xf numFmtId="0" fontId="0" fillId="17" borderId="47" xfId="0" applyFill="1" applyBorder="1" applyProtection="1"/>
    <xf numFmtId="0" fontId="0" fillId="18" borderId="50" xfId="0" applyFill="1" applyBorder="1" applyProtection="1"/>
    <xf numFmtId="0" fontId="0" fillId="18" borderId="39" xfId="0" applyFill="1" applyBorder="1" applyProtection="1"/>
    <xf numFmtId="0" fontId="0" fillId="18" borderId="51" xfId="0" applyFill="1" applyBorder="1" applyProtection="1"/>
    <xf numFmtId="0" fontId="9" fillId="0" borderId="43" xfId="0" applyFont="1" applyFill="1" applyBorder="1" applyAlignment="1" applyProtection="1">
      <alignment horizontal="center" vertical="center" wrapText="1"/>
    </xf>
    <xf numFmtId="0" fontId="0" fillId="18" borderId="65" xfId="0" applyFill="1" applyBorder="1" applyAlignment="1" applyProtection="1">
      <alignment horizontal="center" vertical="top"/>
    </xf>
    <xf numFmtId="0" fontId="0" fillId="18" borderId="66" xfId="0" applyFill="1" applyBorder="1" applyAlignment="1" applyProtection="1">
      <alignment horizontal="center" vertical="top"/>
    </xf>
    <xf numFmtId="0" fontId="31" fillId="0" borderId="43" xfId="0" applyFont="1" applyFill="1" applyBorder="1" applyAlignment="1" applyProtection="1">
      <alignment horizontal="center" vertical="center" wrapText="1"/>
    </xf>
    <xf numFmtId="0" fontId="31" fillId="0" borderId="54" xfId="0" applyFont="1" applyFill="1" applyBorder="1" applyAlignment="1" applyProtection="1">
      <alignment horizontal="center" vertical="center" wrapText="1"/>
    </xf>
    <xf numFmtId="0" fontId="12" fillId="4" borderId="42" xfId="0" applyFont="1" applyFill="1" applyBorder="1" applyAlignment="1" applyProtection="1">
      <alignment horizontal="left" vertical="center"/>
    </xf>
    <xf numFmtId="0" fontId="12" fillId="4" borderId="48" xfId="0" applyFont="1" applyFill="1" applyBorder="1" applyAlignment="1" applyProtection="1">
      <alignment horizontal="left" vertical="center"/>
    </xf>
    <xf numFmtId="0" fontId="9" fillId="4" borderId="57" xfId="0" applyFont="1" applyFill="1" applyBorder="1" applyAlignment="1" applyProtection="1">
      <alignment horizontal="left" vertical="center" wrapText="1"/>
    </xf>
    <xf numFmtId="0" fontId="9" fillId="0" borderId="45" xfId="0" applyFont="1" applyFill="1" applyBorder="1" applyAlignment="1" applyProtection="1">
      <alignment horizontal="center" vertical="center" wrapText="1"/>
    </xf>
    <xf numFmtId="0" fontId="33" fillId="17" borderId="47" xfId="0" applyFont="1" applyFill="1" applyBorder="1" applyProtection="1"/>
    <xf numFmtId="0" fontId="9" fillId="0" borderId="63" xfId="0" applyFont="1" applyFill="1" applyBorder="1" applyAlignment="1" applyProtection="1">
      <alignment horizontal="center" vertical="center" wrapText="1"/>
    </xf>
    <xf numFmtId="0" fontId="38" fillId="17" borderId="71" xfId="0" applyFont="1" applyFill="1" applyBorder="1" applyAlignment="1" applyProtection="1">
      <alignment horizontal="center" vertical="center"/>
    </xf>
    <xf numFmtId="0" fontId="38" fillId="17" borderId="72" xfId="0" applyFont="1" applyFill="1" applyBorder="1" applyAlignment="1" applyProtection="1">
      <alignment horizontal="center" vertical="center"/>
    </xf>
    <xf numFmtId="0" fontId="38" fillId="17" borderId="73" xfId="0" applyFont="1" applyFill="1" applyBorder="1" applyAlignment="1" applyProtection="1">
      <alignment horizontal="center" vertical="center"/>
    </xf>
    <xf numFmtId="0" fontId="38" fillId="17" borderId="43" xfId="0" applyFont="1" applyFill="1" applyBorder="1" applyAlignment="1" applyProtection="1">
      <alignment horizontal="center" vertical="center"/>
    </xf>
    <xf numFmtId="0" fontId="38" fillId="17" borderId="41" xfId="0" applyFont="1" applyFill="1" applyBorder="1" applyAlignment="1" applyProtection="1">
      <alignment horizontal="center" vertical="center"/>
    </xf>
    <xf numFmtId="0" fontId="38" fillId="17" borderId="54" xfId="0" applyFont="1" applyFill="1" applyBorder="1" applyAlignment="1" applyProtection="1">
      <alignment horizontal="center" vertical="center"/>
    </xf>
    <xf numFmtId="0" fontId="38" fillId="17" borderId="53" xfId="0" applyFont="1" applyFill="1" applyBorder="1" applyAlignment="1" applyProtection="1">
      <alignment horizontal="center" vertical="center"/>
    </xf>
    <xf numFmtId="0" fontId="36" fillId="4" borderId="62" xfId="0" applyFont="1" applyFill="1" applyBorder="1" applyAlignment="1" applyProtection="1">
      <alignment horizontal="left" vertical="center"/>
    </xf>
    <xf numFmtId="0" fontId="36" fillId="4" borderId="56" xfId="0" applyFont="1" applyFill="1" applyBorder="1" applyAlignment="1" applyProtection="1">
      <alignment horizontal="left" vertical="center"/>
    </xf>
    <xf numFmtId="0" fontId="36" fillId="4" borderId="75" xfId="0" applyFont="1" applyFill="1" applyBorder="1" applyAlignment="1" applyProtection="1">
      <alignment horizontal="left" vertical="center"/>
    </xf>
    <xf numFmtId="0" fontId="9" fillId="4" borderId="57" xfId="0" applyFont="1" applyFill="1" applyBorder="1" applyAlignment="1" applyProtection="1">
      <alignment horizontal="left" vertical="center"/>
    </xf>
    <xf numFmtId="0" fontId="9" fillId="4" borderId="70" xfId="0" applyFont="1" applyFill="1" applyBorder="1" applyAlignment="1" applyProtection="1">
      <alignment horizontal="left" vertical="center"/>
    </xf>
    <xf numFmtId="0" fontId="0" fillId="0" borderId="45"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0" fillId="0" borderId="63"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36" fillId="4" borderId="42" xfId="0" applyFont="1" applyFill="1" applyBorder="1" applyAlignment="1" applyProtection="1">
      <alignment horizontal="left" vertical="center"/>
    </xf>
    <xf numFmtId="0" fontId="36" fillId="4" borderId="48" xfId="0" applyFont="1" applyFill="1" applyBorder="1" applyAlignment="1" applyProtection="1">
      <alignment horizontal="left" vertical="center"/>
    </xf>
    <xf numFmtId="0" fontId="9" fillId="0" borderId="61"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0" fillId="18" borderId="46" xfId="0" applyFill="1" applyBorder="1" applyAlignment="1" applyProtection="1">
      <alignment horizontal="center" vertical="top"/>
    </xf>
    <xf numFmtId="0" fontId="0" fillId="18" borderId="47" xfId="0" applyFill="1" applyBorder="1" applyAlignment="1" applyProtection="1">
      <alignment horizontal="center" vertical="top"/>
    </xf>
    <xf numFmtId="0" fontId="31" fillId="0" borderId="76" xfId="0" applyFont="1" applyFill="1" applyBorder="1" applyAlignment="1" applyProtection="1">
      <alignment horizontal="center" vertical="center" wrapText="1"/>
    </xf>
    <xf numFmtId="0" fontId="24" fillId="0" borderId="0" xfId="0" applyFont="1" applyAlignment="1">
      <alignment horizontal="center"/>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9" fillId="0" borderId="7" xfId="0" applyFont="1" applyBorder="1" applyAlignment="1">
      <alignment horizontal="left" vertical="top"/>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17" fillId="0" borderId="7" xfId="0" applyFont="1" applyBorder="1" applyAlignment="1">
      <alignment horizontal="left" vertical="top" wrapText="1"/>
    </xf>
    <xf numFmtId="0" fontId="17" fillId="0" borderId="12" xfId="0" applyFont="1" applyBorder="1" applyAlignment="1">
      <alignment horizontal="left" vertical="top" wrapText="1"/>
    </xf>
    <xf numFmtId="0" fontId="4" fillId="10" borderId="0" xfId="10" applyAlignment="1">
      <alignment horizontal="center" vertical="center" wrapText="1"/>
    </xf>
    <xf numFmtId="0" fontId="4" fillId="10" borderId="4" xfId="10" applyBorder="1" applyAlignment="1">
      <alignment horizontal="center" vertical="center" wrapText="1"/>
    </xf>
    <xf numFmtId="0" fontId="4" fillId="10" borderId="5" xfId="10"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9" fillId="0" borderId="0" xfId="0" applyFont="1" applyAlignment="1">
      <alignment horizontal="center" vertical="center" wrapText="1"/>
    </xf>
  </cellXfs>
  <cellStyles count="11">
    <cellStyle name="20% - Accent2" xfId="8" builtinId="34"/>
    <cellStyle name="40% - Accent2" xfId="9" builtinId="35"/>
    <cellStyle name="60% - Accent5" xfId="10" builtinId="48"/>
    <cellStyle name="Bad" xfId="6" builtinId="27"/>
    <cellStyle name="Comma" xfId="1" builtinId="3"/>
    <cellStyle name="Currency" xfId="5" builtinId="4"/>
    <cellStyle name="Input" xfId="7" builtinId="20"/>
    <cellStyle name="Normal" xfId="0" builtinId="0"/>
    <cellStyle name="Normal 2" xfId="3" xr:uid="{00000000-0005-0000-0000-00002F000000}"/>
    <cellStyle name="Normal 3" xfId="4" xr:uid="{00000000-0005-0000-0000-000030000000}"/>
    <cellStyle name="Percent" xfId="2" builtinId="5"/>
  </cellStyles>
  <dxfs count="7">
    <dxf>
      <numFmt numFmtId="165" formatCode="_(* #,##0_);_(* \(#,##0\);_(* &quot;-&quot;??_);_(@_)"/>
    </dxf>
    <dxf>
      <numFmt numFmtId="165" formatCode="_(* #,##0_);_(* \(#,##0\);_(* &quot;-&quot;??_);_(@_)"/>
    </dxf>
    <dxf>
      <numFmt numFmtId="165" formatCode="_(* #,##0_);_(* \(#,##0\);_(* &quot;-&quot;??_);_(@_)"/>
    </dxf>
    <dxf>
      <numFmt numFmtId="166" formatCode="&quot;$&quot;#,##0"/>
    </dxf>
    <dxf>
      <numFmt numFmtId="3" formatCode="#,##0"/>
    </dxf>
    <dxf>
      <numFmt numFmtId="165" formatCode="_(* #,##0_);_(* \(#,##0\);_(* &quot;-&quot;??_);_(@_)"/>
    </dxf>
    <dxf>
      <numFmt numFmtId="166" formatCode="&quot;$&quot;#,##0"/>
    </dxf>
  </dxfs>
  <tableStyles count="0" defaultTableStyle="TableStyleMedium2" defaultPivotStyle="PivotStyleLight16"/>
  <colors>
    <mruColors>
      <color rgb="FFD0EBB3"/>
      <color rgb="FFD6EDBD"/>
      <color rgb="FFE5F3D5"/>
      <color rgb="FFE1F2CE"/>
      <color rgb="FFE9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150855</xdr:colOff>
      <xdr:row>1</xdr:row>
      <xdr:rowOff>44746</xdr:rowOff>
    </xdr:from>
    <xdr:to>
      <xdr:col>1</xdr:col>
      <xdr:colOff>1035844</xdr:colOff>
      <xdr:row>3</xdr:row>
      <xdr:rowOff>431204</xdr:rowOff>
    </xdr:to>
    <xdr:pic>
      <xdr:nvPicPr>
        <xdr:cNvPr id="2" name="Picture 1">
          <a:extLst>
            <a:ext uri="{FF2B5EF4-FFF2-40B4-BE49-F238E27FC236}">
              <a16:creationId xmlns:a16="http://schemas.microsoft.com/office/drawing/2014/main" id="{A6D82043-3D2A-4A83-BBDA-DC4D010481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630" y="149521"/>
          <a:ext cx="884989" cy="881758"/>
        </a:xfrm>
        <a:prstGeom prst="rect">
          <a:avLst/>
        </a:prstGeom>
      </xdr:spPr>
    </xdr:pic>
    <xdr:clientData/>
  </xdr:twoCellAnchor>
  <xdr:oneCellAnchor>
    <xdr:from>
      <xdr:col>12</xdr:col>
      <xdr:colOff>150855</xdr:colOff>
      <xdr:row>1</xdr:row>
      <xdr:rowOff>44746</xdr:rowOff>
    </xdr:from>
    <xdr:ext cx="884989" cy="886521"/>
    <xdr:pic>
      <xdr:nvPicPr>
        <xdr:cNvPr id="3" name="Picture 2">
          <a:extLst>
            <a:ext uri="{FF2B5EF4-FFF2-40B4-BE49-F238E27FC236}">
              <a16:creationId xmlns:a16="http://schemas.microsoft.com/office/drawing/2014/main" id="{5D9717C7-8B9F-4985-B72B-DAFF8DA57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11" y="151902"/>
          <a:ext cx="884989" cy="88652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115137</xdr:colOff>
      <xdr:row>1</xdr:row>
      <xdr:rowOff>20934</xdr:rowOff>
    </xdr:from>
    <xdr:to>
      <xdr:col>1</xdr:col>
      <xdr:colOff>795494</xdr:colOff>
      <xdr:row>4</xdr:row>
      <xdr:rowOff>0</xdr:rowOff>
    </xdr:to>
    <xdr:pic>
      <xdr:nvPicPr>
        <xdr:cNvPr id="2" name="Picture 1">
          <a:extLst>
            <a:ext uri="{FF2B5EF4-FFF2-40B4-BE49-F238E27FC236}">
              <a16:creationId xmlns:a16="http://schemas.microsoft.com/office/drawing/2014/main" id="{DEB6A3AF-7BC3-4865-8ED3-14EBDF3F3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70" y="126767"/>
          <a:ext cx="680357" cy="6775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150855</xdr:colOff>
      <xdr:row>1</xdr:row>
      <xdr:rowOff>44746</xdr:rowOff>
    </xdr:from>
    <xdr:to>
      <xdr:col>1</xdr:col>
      <xdr:colOff>1035844</xdr:colOff>
      <xdr:row>3</xdr:row>
      <xdr:rowOff>431204</xdr:rowOff>
    </xdr:to>
    <xdr:pic>
      <xdr:nvPicPr>
        <xdr:cNvPr id="2" name="Picture 1">
          <a:extLst>
            <a:ext uri="{FF2B5EF4-FFF2-40B4-BE49-F238E27FC236}">
              <a16:creationId xmlns:a16="http://schemas.microsoft.com/office/drawing/2014/main" id="{69E8229F-8FD9-4D8C-8375-506BCE6A13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630" y="149521"/>
          <a:ext cx="884989" cy="88175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Paull (EOHHS)" refreshedDate="43551.380670601851" createdVersion="6" refreshedVersion="6" minRefreshableVersion="3" recordCount="18" xr:uid="{7BF65111-B165-440E-85AA-8D0DF8363B27}">
  <cacheSource type="worksheet">
    <worksheetSource ref="A2:E21" sheet="Summary 2019"/>
  </cacheSource>
  <cacheFields count="5">
    <cacheField name="LTCSS_Category (groups)" numFmtId="0">
      <sharedItems count="3">
        <s v="Custodial"/>
        <s v="HCBS"/>
        <s v="Non-HCBS"/>
      </sharedItems>
    </cacheField>
    <cacheField name="Fiscal_Year" numFmtId="0">
      <sharedItems containsSemiMixedTypes="0" containsString="0" containsNumber="1" containsInteger="1" minValue="2014" maxValue="2019" count="6">
        <n v="2014"/>
        <n v="2015"/>
        <n v="2016"/>
        <n v="2017"/>
        <n v="2018"/>
        <n v="2019"/>
      </sharedItems>
    </cacheField>
    <cacheField name="LTCSS Average Eligibles" numFmtId="0">
      <sharedItems containsSemiMixedTypes="0" containsString="0" containsNumber="1" containsInteger="1" minValue="222" maxValue="4157"/>
    </cacheField>
    <cacheField name="Annual Cost" numFmtId="6">
      <sharedItems containsSemiMixedTypes="0" containsString="0" containsNumber="1" containsInteger="1" minValue="16559" maxValue="101826"/>
    </cacheField>
    <cacheField name="Total Medical $" numFmtId="6">
      <sharedItems containsSemiMixedTypes="0" containsString="0" containsNumber="1" containsInteger="1" minValue="20017802" maxValue="24985514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Paull (EOHHS)" refreshedDate="43552.444549884262" createdVersion="6" refreshedVersion="6" minRefreshableVersion="3" recordCount="215" xr:uid="{369B69F5-0A99-4F4C-AD77-C0DEA96D724E}">
  <cacheSource type="worksheet">
    <worksheetSource ref="G2:N217" sheet="2019_March 30 data"/>
  </cacheSource>
  <cacheFields count="8">
    <cacheField name="LTCSS_Category (groups)" numFmtId="0">
      <sharedItems count="9">
        <s v="1 - Custodial"/>
        <s v="2 - HCBS"/>
        <s v="3 - I/DD HCBS"/>
        <s v="4 - BHDDH/ DD Programs"/>
        <s v="Non-HCBS" u="1"/>
        <s v="HCBS" u="1"/>
        <s v="Custodial" u="1"/>
        <s v="BHDDH/ DD Programs" u="1"/>
        <s v="I/DD HCBS" u="1"/>
      </sharedItems>
    </cacheField>
    <cacheField name="LTCSS_Category" numFmtId="0">
      <sharedItems count="19">
        <s v="Custodial"/>
        <s v="Adult Day"/>
        <s v="Core Community Services"/>
        <s v="DD Adult Day"/>
        <s v="DEA Assisted Living"/>
        <s v="DEA Community Services"/>
        <s v="DEA CO-Pay"/>
        <s v="Habilitation Community Services"/>
        <s v="Habilitation Group Homes"/>
        <s v="No Waiver Adult Day"/>
        <s v="PACE"/>
        <s v="Preventative Services"/>
        <s v="RI Housing"/>
        <s v="Self-Directed"/>
        <s v="Shared Living"/>
        <s v="I/DD HCBS"/>
        <s v="BHDDH/DD Agencies"/>
        <s v="BHDDH/Group Homes"/>
        <s v="DD/Group Homes"/>
      </sharedItems>
    </cacheField>
    <cacheField name="Under_Over_65" numFmtId="0">
      <sharedItems count="2">
        <s v="&lt; 65 Yrs"/>
        <s v="65 &amp; Over"/>
      </sharedItems>
    </cacheField>
    <cacheField name="Fiscal_Year" numFmtId="1">
      <sharedItems containsSemiMixedTypes="0" containsString="0" containsNumber="1" containsInteger="1" minValue="2014" maxValue="2019" count="6">
        <n v="2014"/>
        <n v="2015"/>
        <n v="2016"/>
        <n v="2017"/>
        <n v="2018"/>
        <n v="2019"/>
      </sharedItems>
    </cacheField>
    <cacheField name="LTCSS Unique People" numFmtId="3">
      <sharedItems containsSemiMixedTypes="0" containsString="0" containsNumber="1" containsInteger="1" minValue="1" maxValue="6183"/>
    </cacheField>
    <cacheField name="LTCSS Average Eligibles" numFmtId="3">
      <sharedItems containsSemiMixedTypes="0" containsString="0" containsNumber="1" minValue="8.4931413773793096E-2" maxValue="4158.6529768186601"/>
    </cacheField>
    <cacheField name="Annual Cost" numFmtId="167">
      <sharedItems containsSemiMixedTypes="0" containsString="0" containsNumber="1" minValue="0" maxValue="150022.908006001"/>
    </cacheField>
    <cacheField name="Total Medical $" numFmtId="167">
      <sharedItems containsSemiMixedTypes="0" containsString="0" containsNumber="1" containsInteger="1" minValue="0" maxValue="24995710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Paull (OHHS)" refreshedDate="43895.450412962964" createdVersion="6" refreshedVersion="6" minRefreshableVersion="3" recordCount="56" xr:uid="{C8B93046-4DC7-4765-9906-AE94748449C1}">
  <cacheSource type="worksheet">
    <worksheetSource ref="A2:G58" sheet="2020_Data from PowerBI_Uniq Eli"/>
  </cacheSource>
  <cacheFields count="7">
    <cacheField name="LTCSS_Category (groups)" numFmtId="0">
      <sharedItems count="4">
        <s v="Custodial"/>
        <s v="HCBS"/>
        <s v="Non-HCBS"/>
        <s v="BHDDH/ DD Programs"/>
      </sharedItems>
    </cacheField>
    <cacheField name="Fiscal_Year" numFmtId="0">
      <sharedItems containsSemiMixedTypes="0" containsString="0" containsNumber="1" containsInteger="1" minValue="2014" maxValue="2020" count="7">
        <n v="2014"/>
        <n v="2015"/>
        <n v="2017"/>
        <n v="2016"/>
        <n v="2018"/>
        <n v="2019"/>
        <n v="2020"/>
      </sharedItems>
    </cacheField>
    <cacheField name="LTCSS Unique People" numFmtId="0">
      <sharedItems containsSemiMixedTypes="0" containsString="0" containsNumber="1" containsInteger="1" minValue="37" maxValue="6182"/>
    </cacheField>
    <cacheField name="LTCSS Average Eligibles" numFmtId="0">
      <sharedItems containsSemiMixedTypes="0" containsString="0" containsNumber="1" containsInteger="1" minValue="16" maxValue="4159"/>
    </cacheField>
    <cacheField name="Annual Cost" numFmtId="6">
      <sharedItems containsSemiMixedTypes="0" containsString="0" containsNumber="1" containsInteger="1" minValue="14954" maxValue="71475"/>
    </cacheField>
    <cacheField name="Total Medical $" numFmtId="6">
      <sharedItems containsSemiMixedTypes="0" containsString="0" containsNumber="1" containsInteger="1" minValue="717137" maxValue="249956406"/>
    </cacheField>
    <cacheField name="Under_Over_65" numFmtId="0">
      <sharedItems count="2">
        <s v="65 &amp; Over"/>
        <s v="&lt; 65 Yrs"/>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Paull (OHHS)" refreshedDate="43895.50436550926" createdVersion="6" refreshedVersion="6" minRefreshableVersion="3" recordCount="233" xr:uid="{6D876704-F2D0-4A75-934C-48664BCD3728}">
  <cacheSource type="worksheet">
    <worksheetSource ref="A2:G235" sheet="2020_Data from PowerBI_Detail"/>
  </cacheSource>
  <cacheFields count="7">
    <cacheField name="LTCSS_Category" numFmtId="0">
      <sharedItems count="17">
        <s v="Adult Day"/>
        <s v="BHDDH/Group Homes"/>
        <s v="Core Community Services"/>
        <s v="Custodial"/>
        <s v="DD Adult Day"/>
        <s v="DEA Assisted Living"/>
        <s v="DEA Community Services"/>
        <s v="DEA CO-Pay"/>
        <s v="Habilitation Community Services"/>
        <s v="Habilitation Group Homes"/>
        <s v="I/DD HCBS"/>
        <s v="No Waiver Adult Day"/>
        <s v="PACE"/>
        <s v="Preventative Services"/>
        <s v="RI Housing"/>
        <s v="Self-Directed"/>
        <s v="Shared Living"/>
      </sharedItems>
    </cacheField>
    <cacheField name="Fiscal_Year" numFmtId="0">
      <sharedItems containsSemiMixedTypes="0" containsString="0" containsNumber="1" containsInteger="1" minValue="2014" maxValue="2020" count="7">
        <n v="2014"/>
        <n v="2015"/>
        <n v="2016"/>
        <n v="2017"/>
        <n v="2018"/>
        <n v="2019"/>
        <n v="2020"/>
      </sharedItems>
    </cacheField>
    <cacheField name="LTCSS Unique People" numFmtId="0">
      <sharedItems containsSemiMixedTypes="0" containsString="0" containsNumber="1" containsInteger="1" minValue="1" maxValue="6182"/>
    </cacheField>
    <cacheField name="LTCSS Average Eligibles" numFmtId="0">
      <sharedItems containsSemiMixedTypes="0" containsString="0" containsNumber="1" minValue="0" maxValue="4159"/>
    </cacheField>
    <cacheField name="Annual Cost" numFmtId="6">
      <sharedItems containsSemiMixedTypes="0" containsString="0" containsNumber="1" minValue="4695" maxValue="150023"/>
    </cacheField>
    <cacheField name="Total Medical $" numFmtId="6">
      <sharedItems containsSemiMixedTypes="0" containsString="0" containsNumber="1" containsInteger="1" minValue="1330" maxValue="249956406"/>
    </cacheField>
    <cacheField name="Under_Over_65" numFmtId="0">
      <sharedItems count="2">
        <s v="&lt; 65 Yrs"/>
        <s v="65 &amp; Over"/>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Paull (OHHS)" refreshedDate="43910.434194907408" createdVersion="6" refreshedVersion="6" minRefreshableVersion="3" recordCount="217" xr:uid="{400D2522-AFBE-41AB-AD4A-693A9A271889}">
  <cacheSource type="worksheet">
    <worksheetSource ref="A2:N219" sheet="2020_Raw Data_from Bill"/>
  </cacheSource>
  <cacheFields count="14">
    <cacheField name="SFY" numFmtId="0">
      <sharedItems containsSemiMixedTypes="0" containsString="0" containsNumber="1" containsInteger="1" minValue="2014" maxValue="2019" count="6">
        <n v="2014"/>
        <n v="2015"/>
        <n v="2016"/>
        <n v="2017"/>
        <n v="2018"/>
        <n v="2019"/>
      </sharedItems>
    </cacheField>
    <cacheField name="Group" numFmtId="0">
      <sharedItems containsSemiMixedTypes="0" containsString="0" containsNumber="1" containsInteger="1" minValue="1" maxValue="19"/>
    </cacheField>
    <cacheField name="LTCSS_Category" numFmtId="0">
      <sharedItems count="22">
        <s v="Custodial"/>
        <s v="Adult Day"/>
        <s v="Core Community Services"/>
        <s v="DD Adult Day"/>
        <s v="OHA Assisted Living"/>
        <s v="OHA Community Services"/>
        <s v="OHA CO-Pay"/>
        <s v="Habilitation Community Services"/>
        <s v="Habilitation Group Homes"/>
        <s v="No Waiver Adult Day"/>
        <s v="PACE"/>
        <s v="Preventative Services"/>
        <s v="RI Housing"/>
        <s v="Self-Directed"/>
        <s v="Shared Living"/>
        <s v="I/DD HCBS"/>
        <s v="BHDDH/DD Agencies"/>
        <s v="DD/Group Homes"/>
        <s v="BHDDH/Group Homes"/>
        <s v="DEA Community Services" u="1"/>
        <s v="DEA CO-Pay" u="1"/>
        <s v="DEA Assisted Living" u="1"/>
      </sharedItems>
    </cacheField>
    <cacheField name="RUI" numFmtId="0">
      <sharedItems containsSemiMixedTypes="0" containsString="0" containsNumber="1" containsInteger="1" minValue="1" maxValue="6432"/>
    </cacheField>
    <cacheField name="Claim" numFmtId="0">
      <sharedItems containsMixedTypes="1" containsNumber="1" containsInteger="1" minValue="1" maxValue="262322"/>
    </cacheField>
    <cacheField name="Paid" numFmtId="168">
      <sharedItems containsSemiMixedTypes="0" containsString="0" containsNumber="1" minValue="0" maxValue="250004338"/>
    </cacheField>
    <cacheField name="Days" numFmtId="0">
      <sharedItems containsSemiMixedTypes="0" containsString="0" containsNumber="1" containsInteger="1" minValue="0" maxValue="1522733"/>
    </cacheField>
    <cacheField name="Age Group" numFmtId="0">
      <sharedItems count="2">
        <s v="&lt; 65 Yrs"/>
        <s v="65 &amp; Over"/>
      </sharedItems>
    </cacheField>
    <cacheField name="MMths" numFmtId="0">
      <sharedItems containsSemiMixedTypes="0" containsString="0" containsNumber="1" minValue="0" maxValue="50062.449308224735"/>
    </cacheField>
    <cacheField name="FTEs" numFmtId="0">
      <sharedItems containsSemiMixedTypes="0" containsString="0" containsNumber="1" minValue="0" maxValue="4171.8707756853946"/>
    </cacheField>
    <cacheField name="Average Annual" numFmtId="0">
      <sharedItems containsSemiMixedTypes="0" containsString="0" containsNumber="1" minValue="0" maxValue="542612.75025237002"/>
    </cacheField>
    <cacheField name="2019" numFmtId="167">
      <sharedItems containsString="0" containsBlank="1" containsNumber="1" containsInteger="1" minValue="0" maxValue="249957106"/>
    </cacheField>
    <cacheField name="var" numFmtId="168">
      <sharedItems containsSemiMixedTypes="0" containsString="0" containsNumber="1" minValue="-2643777" maxValue="117940249.15000001"/>
    </cacheField>
    <cacheField name="%" numFmtId="9">
      <sharedItems containsMixedTypes="1" containsNumber="1" minValue="-0.40001484688133915" maxValue="43.02973349505015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4157"/>
    <n v="59341"/>
    <n v="246683120"/>
  </r>
  <r>
    <x v="0"/>
    <x v="1"/>
    <n v="4108"/>
    <n v="60822"/>
    <n v="249855144"/>
  </r>
  <r>
    <x v="0"/>
    <x v="2"/>
    <n v="3917"/>
    <n v="60193"/>
    <n v="235778102"/>
  </r>
  <r>
    <x v="0"/>
    <x v="3"/>
    <n v="3755"/>
    <n v="63001"/>
    <n v="236565963"/>
  </r>
  <r>
    <x v="0"/>
    <x v="4"/>
    <n v="3668"/>
    <n v="64645"/>
    <n v="237137151"/>
  </r>
  <r>
    <x v="1"/>
    <x v="2"/>
    <n v="2935"/>
    <n v="17865"/>
    <n v="52440304"/>
  </r>
  <r>
    <x v="1"/>
    <x v="1"/>
    <n v="2848"/>
    <n v="17959"/>
    <n v="51150883"/>
  </r>
  <r>
    <x v="1"/>
    <x v="3"/>
    <n v="2772"/>
    <n v="17792"/>
    <n v="49316138"/>
  </r>
  <r>
    <x v="1"/>
    <x v="4"/>
    <n v="2622"/>
    <n v="16559"/>
    <n v="43410904"/>
  </r>
  <r>
    <x v="1"/>
    <x v="0"/>
    <n v="2618"/>
    <n v="18039"/>
    <n v="47229852"/>
  </r>
  <r>
    <x v="0"/>
    <x v="5"/>
    <n v="1728"/>
    <n v="66197"/>
    <n v="114401932"/>
  </r>
  <r>
    <x v="1"/>
    <x v="5"/>
    <n v="1419"/>
    <n v="16646"/>
    <n v="23617557"/>
  </r>
  <r>
    <x v="2"/>
    <x v="4"/>
    <n v="388"/>
    <n v="101826"/>
    <n v="39531439"/>
  </r>
  <r>
    <x v="2"/>
    <x v="3"/>
    <n v="370"/>
    <n v="99021"/>
    <n v="36628103"/>
  </r>
  <r>
    <x v="2"/>
    <x v="1"/>
    <n v="364"/>
    <n v="93025"/>
    <n v="33859205"/>
  </r>
  <r>
    <x v="2"/>
    <x v="2"/>
    <n v="354"/>
    <n v="95817"/>
    <n v="33957620"/>
  </r>
  <r>
    <x v="2"/>
    <x v="0"/>
    <n v="349"/>
    <n v="90082"/>
    <n v="31451816"/>
  </r>
  <r>
    <x v="2"/>
    <x v="5"/>
    <n v="222"/>
    <n v="90090"/>
    <n v="200178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5">
  <r>
    <x v="0"/>
    <x v="0"/>
    <x v="0"/>
    <x v="0"/>
    <n v="881"/>
    <n v="456.20223977836702"/>
    <n v="64285.429668753401"/>
    <n v="29327157"/>
  </r>
  <r>
    <x v="0"/>
    <x v="0"/>
    <x v="0"/>
    <x v="1"/>
    <n v="974"/>
    <n v="499.85150701204702"/>
    <n v="64902.359090453101"/>
    <n v="32441542"/>
  </r>
  <r>
    <x v="0"/>
    <x v="0"/>
    <x v="0"/>
    <x v="2"/>
    <n v="1006"/>
    <n v="504.98026851477402"/>
    <n v="65113.898601838097"/>
    <n v="32881234"/>
  </r>
  <r>
    <x v="0"/>
    <x v="0"/>
    <x v="0"/>
    <x v="3"/>
    <n v="1041"/>
    <n v="491.62411876808898"/>
    <n v="67021.119880294005"/>
    <n v="32949199"/>
  </r>
  <r>
    <x v="0"/>
    <x v="0"/>
    <x v="0"/>
    <x v="4"/>
    <n v="1059"/>
    <n v="492.74740520832302"/>
    <n v="67437.260244833305"/>
    <n v="33229535"/>
  </r>
  <r>
    <x v="0"/>
    <x v="0"/>
    <x v="0"/>
    <x v="5"/>
    <n v="715"/>
    <n v="231.24632192183901"/>
    <n v="68693.356365551794"/>
    <n v="15885086"/>
  </r>
  <r>
    <x v="0"/>
    <x v="0"/>
    <x v="1"/>
    <x v="0"/>
    <n v="6183"/>
    <n v="4158.6529768186601"/>
    <n v="59343.686856216802"/>
    <n v="246789800"/>
  </r>
  <r>
    <x v="0"/>
    <x v="0"/>
    <x v="1"/>
    <x v="1"/>
    <n v="6109"/>
    <n v="4109.6201538409296"/>
    <n v="60822.435320788798"/>
    <n v="249957106"/>
  </r>
  <r>
    <x v="0"/>
    <x v="0"/>
    <x v="1"/>
    <x v="2"/>
    <n v="5779"/>
    <n v="3917.7792681871001"/>
    <n v="60190.409632015602"/>
    <n v="235812739"/>
  </r>
  <r>
    <x v="0"/>
    <x v="0"/>
    <x v="1"/>
    <x v="3"/>
    <n v="5693"/>
    <n v="3755.7273909836799"/>
    <n v="63000.677463448003"/>
    <n v="236613370"/>
  </r>
  <r>
    <x v="0"/>
    <x v="0"/>
    <x v="1"/>
    <x v="4"/>
    <n v="5558"/>
    <n v="3668.9055683226702"/>
    <n v="64646.695201924798"/>
    <n v="237182620"/>
  </r>
  <r>
    <x v="0"/>
    <x v="0"/>
    <x v="1"/>
    <x v="5"/>
    <n v="4166"/>
    <n v="1728.2008458072901"/>
    <n v="66197.127653041694"/>
    <n v="114401932"/>
  </r>
  <r>
    <x v="1"/>
    <x v="1"/>
    <x v="0"/>
    <x v="0"/>
    <n v="88"/>
    <n v="53.525968738664403"/>
    <n v="8947.7689294774009"/>
    <n v="478938"/>
  </r>
  <r>
    <x v="1"/>
    <x v="1"/>
    <x v="0"/>
    <x v="1"/>
    <n v="91"/>
    <n v="56.599937972670702"/>
    <n v="9337.1657095309492"/>
    <n v="528483"/>
  </r>
  <r>
    <x v="1"/>
    <x v="1"/>
    <x v="0"/>
    <x v="2"/>
    <n v="97"/>
    <n v="57.504046570907903"/>
    <n v="10128.4002558292"/>
    <n v="582424"/>
  </r>
  <r>
    <x v="1"/>
    <x v="1"/>
    <x v="0"/>
    <x v="3"/>
    <n v="93"/>
    <n v="55.731445773758097"/>
    <n v="10676.70130819"/>
    <n v="595028"/>
  </r>
  <r>
    <x v="1"/>
    <x v="1"/>
    <x v="0"/>
    <x v="4"/>
    <n v="84"/>
    <n v="58.460209906619298"/>
    <n v="10568.1283215859"/>
    <n v="617815"/>
  </r>
  <r>
    <x v="1"/>
    <x v="1"/>
    <x v="0"/>
    <x v="5"/>
    <n v="64"/>
    <n v="27.679421721181701"/>
    <n v="10447.5448552707"/>
    <n v="289182"/>
  </r>
  <r>
    <x v="1"/>
    <x v="1"/>
    <x v="1"/>
    <x v="0"/>
    <n v="241"/>
    <n v="161.47653536818001"/>
    <n v="8862.3031001815398"/>
    <n v="1431054"/>
  </r>
  <r>
    <x v="1"/>
    <x v="1"/>
    <x v="1"/>
    <x v="1"/>
    <n v="265"/>
    <n v="180.93404829145399"/>
    <n v="8845.2229699853106"/>
    <n v="1600402"/>
  </r>
  <r>
    <x v="1"/>
    <x v="1"/>
    <x v="1"/>
    <x v="2"/>
    <n v="333"/>
    <n v="211.56415171051901"/>
    <n v="9462.1795980782408"/>
    <n v="2001858"/>
  </r>
  <r>
    <x v="1"/>
    <x v="1"/>
    <x v="1"/>
    <x v="3"/>
    <n v="365"/>
    <n v="260.72848139344501"/>
    <n v="10341.401850652501"/>
    <n v="2696298"/>
  </r>
  <r>
    <x v="1"/>
    <x v="1"/>
    <x v="1"/>
    <x v="4"/>
    <n v="365"/>
    <n v="271.45449703616799"/>
    <n v="10279.1223960759"/>
    <n v="2790314"/>
  </r>
  <r>
    <x v="1"/>
    <x v="1"/>
    <x v="1"/>
    <x v="5"/>
    <n v="317"/>
    <n v="143.10395276279101"/>
    <n v="9477.3971914536796"/>
    <n v="1356253"/>
  </r>
  <r>
    <x v="1"/>
    <x v="2"/>
    <x v="0"/>
    <x v="0"/>
    <n v="1050"/>
    <n v="728.43207843059895"/>
    <n v="19672.950195816102"/>
    <n v="14330408"/>
  </r>
  <r>
    <x v="1"/>
    <x v="2"/>
    <x v="0"/>
    <x v="1"/>
    <n v="1018"/>
    <n v="782.94434745824901"/>
    <n v="17154.562828894101"/>
    <n v="13431068"/>
  </r>
  <r>
    <x v="1"/>
    <x v="2"/>
    <x v="0"/>
    <x v="2"/>
    <n v="1013"/>
    <n v="767.59641907241701"/>
    <n v="15391.1231298819"/>
    <n v="11814171"/>
  </r>
  <r>
    <x v="1"/>
    <x v="2"/>
    <x v="0"/>
    <x v="3"/>
    <n v="860"/>
    <n v="678.14446230743897"/>
    <n v="14585.7682983125"/>
    <n v="9891258"/>
  </r>
  <r>
    <x v="1"/>
    <x v="2"/>
    <x v="0"/>
    <x v="4"/>
    <n v="818"/>
    <n v="617.11987164945594"/>
    <n v="13964.6029821824"/>
    <n v="8617834"/>
  </r>
  <r>
    <x v="1"/>
    <x v="2"/>
    <x v="0"/>
    <x v="5"/>
    <n v="724"/>
    <n v="327.61059987879503"/>
    <n v="13848.813199812699"/>
    <n v="4537018"/>
  </r>
  <r>
    <x v="1"/>
    <x v="2"/>
    <x v="1"/>
    <x v="0"/>
    <n v="1467"/>
    <n v="1096.6316749241901"/>
    <n v="20978.537758897299"/>
    <n v="23005729"/>
  </r>
  <r>
    <x v="1"/>
    <x v="2"/>
    <x v="1"/>
    <x v="1"/>
    <n v="1498"/>
    <n v="1138.60149194357"/>
    <n v="20566.7322286985"/>
    <n v="23417312"/>
  </r>
  <r>
    <x v="1"/>
    <x v="2"/>
    <x v="1"/>
    <x v="2"/>
    <n v="1497"/>
    <n v="1153.73298221043"/>
    <n v="19214.777892131598"/>
    <n v="22168723"/>
  </r>
  <r>
    <x v="1"/>
    <x v="2"/>
    <x v="1"/>
    <x v="3"/>
    <n v="1390"/>
    <n v="1083.25908683936"/>
    <n v="17964.1040969969"/>
    <n v="19459779"/>
  </r>
  <r>
    <x v="1"/>
    <x v="2"/>
    <x v="1"/>
    <x v="4"/>
    <n v="1402"/>
    <n v="1065.8262292315301"/>
    <n v="17058.174683042598"/>
    <n v="18181050"/>
  </r>
  <r>
    <x v="1"/>
    <x v="2"/>
    <x v="1"/>
    <x v="5"/>
    <n v="1248"/>
    <n v="573.21307045142999"/>
    <n v="18095.587024613898"/>
    <n v="10372627"/>
  </r>
  <r>
    <x v="1"/>
    <x v="3"/>
    <x v="0"/>
    <x v="0"/>
    <n v="63"/>
    <n v="41.328721831537699"/>
    <n v="9889.8533970168992"/>
    <n v="408735"/>
  </r>
  <r>
    <x v="1"/>
    <x v="3"/>
    <x v="0"/>
    <x v="1"/>
    <n v="74"/>
    <n v="54.860213851820397"/>
    <n v="9756.5970385337605"/>
    <n v="535249"/>
  </r>
  <r>
    <x v="1"/>
    <x v="3"/>
    <x v="0"/>
    <x v="2"/>
    <n v="81"/>
    <n v="61.810891166146703"/>
    <n v="10856.889252675001"/>
    <n v="671074"/>
  </r>
  <r>
    <x v="1"/>
    <x v="3"/>
    <x v="0"/>
    <x v="3"/>
    <n v="91"/>
    <n v="61.347877974928302"/>
    <n v="12897.3328192926"/>
    <n v="791224"/>
  </r>
  <r>
    <x v="1"/>
    <x v="3"/>
    <x v="0"/>
    <x v="4"/>
    <n v="116"/>
    <n v="76.934162263931796"/>
    <n v="12648.1132875895"/>
    <n v="973072"/>
  </r>
  <r>
    <x v="1"/>
    <x v="3"/>
    <x v="0"/>
    <x v="5"/>
    <n v="104"/>
    <n v="49.638301766244602"/>
    <n v="12286.8828766972"/>
    <n v="609900"/>
  </r>
  <r>
    <x v="1"/>
    <x v="3"/>
    <x v="1"/>
    <x v="0"/>
    <n v="23"/>
    <n v="16.662995437813201"/>
    <n v="9944.79057612627"/>
    <n v="165710"/>
  </r>
  <r>
    <x v="1"/>
    <x v="3"/>
    <x v="1"/>
    <x v="1"/>
    <n v="22"/>
    <n v="15.7287498863015"/>
    <n v="10394.0237578819"/>
    <n v="163485"/>
  </r>
  <r>
    <x v="1"/>
    <x v="3"/>
    <x v="1"/>
    <x v="2"/>
    <n v="20"/>
    <n v="17.383542593377999"/>
    <n v="12103.459284539"/>
    <n v="210401"/>
  </r>
  <r>
    <x v="1"/>
    <x v="3"/>
    <x v="1"/>
    <x v="3"/>
    <n v="26"/>
    <n v="17.895870799045699"/>
    <n v="13582.9098639314"/>
    <n v="243078"/>
  </r>
  <r>
    <x v="1"/>
    <x v="3"/>
    <x v="1"/>
    <x v="4"/>
    <n v="40"/>
    <n v="28.983529881063099"/>
    <n v="13103.1658862274"/>
    <n v="379776"/>
  </r>
  <r>
    <x v="1"/>
    <x v="3"/>
    <x v="1"/>
    <x v="5"/>
    <n v="45"/>
    <n v="18.843814965682199"/>
    <n v="13232.352390113399"/>
    <n v="249348"/>
  </r>
  <r>
    <x v="1"/>
    <x v="4"/>
    <x v="0"/>
    <x v="0"/>
    <n v="113"/>
    <n v="73.076632244786595"/>
    <n v="12289.373119874001"/>
    <n v="898066"/>
  </r>
  <r>
    <x v="1"/>
    <x v="4"/>
    <x v="0"/>
    <x v="1"/>
    <n v="116"/>
    <n v="81.558814730066103"/>
    <n v="12453.148116013301"/>
    <n v="1015664"/>
  </r>
  <r>
    <x v="1"/>
    <x v="4"/>
    <x v="0"/>
    <x v="2"/>
    <n v="120"/>
    <n v="85.106756047390604"/>
    <n v="13459.894997785201"/>
    <n v="1145528"/>
  </r>
  <r>
    <x v="1"/>
    <x v="4"/>
    <x v="0"/>
    <x v="3"/>
    <n v="95"/>
    <n v="48.890357380430302"/>
    <n v="17439.737520538001"/>
    <n v="852635"/>
  </r>
  <r>
    <x v="1"/>
    <x v="4"/>
    <x v="0"/>
    <x v="4"/>
    <n v="79"/>
    <n v="42.635569714444202"/>
    <n v="16322.122693818301"/>
    <n v="695903"/>
  </r>
  <r>
    <x v="1"/>
    <x v="4"/>
    <x v="0"/>
    <x v="5"/>
    <n v="54"/>
    <n v="23.145180114871099"/>
    <n v="16332.212500568199"/>
    <n v="378012"/>
  </r>
  <r>
    <x v="1"/>
    <x v="4"/>
    <x v="1"/>
    <x v="0"/>
    <n v="407"/>
    <n v="292.92570638278801"/>
    <n v="10923.5377103388"/>
    <n v="3199785"/>
  </r>
  <r>
    <x v="1"/>
    <x v="4"/>
    <x v="1"/>
    <x v="1"/>
    <n v="422"/>
    <n v="302.89829819364599"/>
    <n v="11984.263436433401"/>
    <n v="3630013"/>
  </r>
  <r>
    <x v="1"/>
    <x v="4"/>
    <x v="1"/>
    <x v="2"/>
    <n v="460"/>
    <n v="336.11196042524898"/>
    <n v="12083.3159131308"/>
    <n v="4061347"/>
  </r>
  <r>
    <x v="1"/>
    <x v="4"/>
    <x v="1"/>
    <x v="3"/>
    <n v="384"/>
    <n v="222.161400371068"/>
    <n v="13790.0778212729"/>
    <n v="3063623"/>
  </r>
  <r>
    <x v="1"/>
    <x v="4"/>
    <x v="1"/>
    <x v="4"/>
    <n v="328"/>
    <n v="194.114855764542"/>
    <n v="12704.9472349066"/>
    <n v="2466219"/>
  </r>
  <r>
    <x v="1"/>
    <x v="4"/>
    <x v="1"/>
    <x v="5"/>
    <n v="275"/>
    <n v="109.72042770364099"/>
    <n v="13448.3617215342"/>
    <n v="1475560"/>
  </r>
  <r>
    <x v="1"/>
    <x v="5"/>
    <x v="0"/>
    <x v="3"/>
    <n v="4"/>
    <n v="1.5780804623775799"/>
    <n v="5083.3909874999999"/>
    <n v="8022"/>
  </r>
  <r>
    <x v="1"/>
    <x v="5"/>
    <x v="0"/>
    <x v="4"/>
    <n v="6"/>
    <n v="1.58903935447742"/>
    <n v="2250.4162593103401"/>
    <n v="3576"/>
  </r>
  <r>
    <x v="1"/>
    <x v="5"/>
    <x v="0"/>
    <x v="5"/>
    <n v="4"/>
    <n v="1.34520400525588"/>
    <n v="6069.7113360488802"/>
    <n v="8165"/>
  </r>
  <r>
    <x v="1"/>
    <x v="5"/>
    <x v="1"/>
    <x v="0"/>
    <n v="553"/>
    <n v="406.26804792542703"/>
    <n v="17188.132405829201"/>
    <n v="6982989"/>
  </r>
  <r>
    <x v="1"/>
    <x v="5"/>
    <x v="1"/>
    <x v="1"/>
    <n v="579"/>
    <n v="431.29815748147098"/>
    <n v="16802.260511190201"/>
    <n v="7246784"/>
  </r>
  <r>
    <x v="1"/>
    <x v="5"/>
    <x v="1"/>
    <x v="2"/>
    <n v="607"/>
    <n v="465.10633960949099"/>
    <n v="15297.7446103485"/>
    <n v="7115078"/>
  </r>
  <r>
    <x v="1"/>
    <x v="5"/>
    <x v="1"/>
    <x v="3"/>
    <n v="579"/>
    <n v="440.21047648167001"/>
    <n v="14137.571303937701"/>
    <n v="6223507"/>
  </r>
  <r>
    <x v="1"/>
    <x v="5"/>
    <x v="1"/>
    <x v="4"/>
    <n v="565"/>
    <n v="401.49819013897002"/>
    <n v="13321.1260507769"/>
    <n v="5348408"/>
  </r>
  <r>
    <x v="1"/>
    <x v="5"/>
    <x v="1"/>
    <x v="5"/>
    <n v="511"/>
    <n v="228.72303701585"/>
    <n v="14843.2883905994"/>
    <n v="3395002"/>
  </r>
  <r>
    <x v="1"/>
    <x v="6"/>
    <x v="0"/>
    <x v="1"/>
    <n v="2"/>
    <n v="0.30136953274571798"/>
    <n v="1533.0016800000001"/>
    <n v="462"/>
  </r>
  <r>
    <x v="1"/>
    <x v="6"/>
    <x v="0"/>
    <x v="2"/>
    <n v="2"/>
    <n v="0.66849241809050097"/>
    <n v="10920.093934426201"/>
    <n v="7300"/>
  </r>
  <r>
    <x v="1"/>
    <x v="6"/>
    <x v="0"/>
    <x v="3"/>
    <n v="1"/>
    <n v="0.99999890411078995"/>
    <n v="14215.015578082201"/>
    <n v="14215"/>
  </r>
  <r>
    <x v="1"/>
    <x v="6"/>
    <x v="0"/>
    <x v="4"/>
    <n v="3"/>
    <n v="1.1616425625834901"/>
    <n v="13084.92"/>
    <n v="15200"/>
  </r>
  <r>
    <x v="1"/>
    <x v="6"/>
    <x v="0"/>
    <x v="5"/>
    <n v="1"/>
    <n v="8.4931413773793096E-2"/>
    <n v="8830.6548387096791"/>
    <n v="750"/>
  </r>
  <r>
    <x v="1"/>
    <x v="6"/>
    <x v="1"/>
    <x v="0"/>
    <n v="1455"/>
    <n v="878.65931105828895"/>
    <n v="6064.2013724094304"/>
    <n v="5328367"/>
  </r>
  <r>
    <x v="1"/>
    <x v="6"/>
    <x v="1"/>
    <x v="1"/>
    <n v="1437"/>
    <n v="878.27574983479496"/>
    <n v="5965.4635813245704"/>
    <n v="5239322"/>
  </r>
  <r>
    <x v="1"/>
    <x v="6"/>
    <x v="1"/>
    <x v="2"/>
    <n v="1434"/>
    <n v="851.48399837370096"/>
    <n v="6083.49306609823"/>
    <n v="5179997"/>
  </r>
  <r>
    <x v="1"/>
    <x v="6"/>
    <x v="1"/>
    <x v="3"/>
    <n v="1360"/>
    <n v="838.297711454563"/>
    <n v="6159.2485932485597"/>
    <n v="5163284"/>
  </r>
  <r>
    <x v="1"/>
    <x v="6"/>
    <x v="1"/>
    <x v="4"/>
    <n v="1450"/>
    <n v="841.14428367749701"/>
    <n v="6290.4190192757396"/>
    <n v="5291150"/>
  </r>
  <r>
    <x v="1"/>
    <x v="6"/>
    <x v="1"/>
    <x v="5"/>
    <n v="1084"/>
    <n v="456.02689750476998"/>
    <n v="6444.51898798198"/>
    <n v="2938874"/>
  </r>
  <r>
    <x v="1"/>
    <x v="7"/>
    <x v="0"/>
    <x v="0"/>
    <n v="20"/>
    <n v="16.734228236462201"/>
    <n v="56678.383167583503"/>
    <n v="948469"/>
  </r>
  <r>
    <x v="1"/>
    <x v="7"/>
    <x v="0"/>
    <x v="1"/>
    <n v="23"/>
    <n v="17.956144705594799"/>
    <n v="54008.029891730199"/>
    <n v="969776"/>
  </r>
  <r>
    <x v="1"/>
    <x v="7"/>
    <x v="0"/>
    <x v="2"/>
    <n v="21"/>
    <n v="16.610940700339"/>
    <n v="63383.165288075201"/>
    <n v="1052854"/>
  </r>
  <r>
    <x v="1"/>
    <x v="7"/>
    <x v="0"/>
    <x v="3"/>
    <n v="16"/>
    <n v="12.761629850268699"/>
    <n v="73205.853089394601"/>
    <n v="934226"/>
  </r>
  <r>
    <x v="1"/>
    <x v="7"/>
    <x v="0"/>
    <x v="4"/>
    <n v="14"/>
    <n v="11.6520420251594"/>
    <n v="66613.3024858688"/>
    <n v="776181"/>
  </r>
  <r>
    <x v="1"/>
    <x v="7"/>
    <x v="0"/>
    <x v="5"/>
    <n v="14"/>
    <n v="5.2931448842247804"/>
    <n v="47871.7294807453"/>
    <n v="253392"/>
  </r>
  <r>
    <x v="1"/>
    <x v="7"/>
    <x v="1"/>
    <x v="0"/>
    <n v="2"/>
    <n v="1.07123170275978"/>
    <n v="46246.764236317103"/>
    <n v="49541"/>
  </r>
  <r>
    <x v="1"/>
    <x v="7"/>
    <x v="1"/>
    <x v="1"/>
    <n v="1"/>
    <n v="0.99999890411078995"/>
    <n v="50703.055564931499"/>
    <n v="50703"/>
  </r>
  <r>
    <x v="1"/>
    <x v="7"/>
    <x v="1"/>
    <x v="2"/>
    <n v="3"/>
    <n v="1.75342273597508"/>
    <n v="49054.91313375"/>
    <n v="86014"/>
  </r>
  <r>
    <x v="1"/>
    <x v="7"/>
    <x v="1"/>
    <x v="3"/>
    <n v="3"/>
    <n v="2.8328736078097498"/>
    <n v="64908.296470793"/>
    <n v="183877"/>
  </r>
  <r>
    <x v="1"/>
    <x v="7"/>
    <x v="1"/>
    <x v="4"/>
    <n v="3"/>
    <n v="1.9999978082215799"/>
    <n v="88443.596924383601"/>
    <n v="176887"/>
  </r>
  <r>
    <x v="1"/>
    <x v="7"/>
    <x v="1"/>
    <x v="5"/>
    <n v="4"/>
    <n v="1.5095873867535501"/>
    <n v="86187.789552087095"/>
    <n v="130108"/>
  </r>
  <r>
    <x v="1"/>
    <x v="8"/>
    <x v="0"/>
    <x v="0"/>
    <n v="20"/>
    <n v="18.079432241718099"/>
    <n v="150022.908006001"/>
    <n v="2712329"/>
  </r>
  <r>
    <x v="1"/>
    <x v="8"/>
    <x v="0"/>
    <x v="1"/>
    <n v="20"/>
    <n v="17.010940261983301"/>
    <n v="148167.82383469201"/>
    <n v="2520474"/>
  </r>
  <r>
    <x v="1"/>
    <x v="8"/>
    <x v="0"/>
    <x v="2"/>
    <n v="20"/>
    <n v="17.484912345301499"/>
    <n v="148664.228259542"/>
    <n v="2599381"/>
  </r>
  <r>
    <x v="1"/>
    <x v="8"/>
    <x v="0"/>
    <x v="3"/>
    <n v="24"/>
    <n v="18.745184936783598"/>
    <n v="138881.958688571"/>
    <n v="2603368"/>
  </r>
  <r>
    <x v="1"/>
    <x v="8"/>
    <x v="0"/>
    <x v="4"/>
    <n v="23"/>
    <n v="18.7479246598086"/>
    <n v="132306.91103200399"/>
    <n v="2480480"/>
  </r>
  <r>
    <x v="1"/>
    <x v="8"/>
    <x v="0"/>
    <x v="5"/>
    <n v="19"/>
    <n v="8.0684843085103495"/>
    <n v="126191.730821868"/>
    <n v="1018176"/>
  </r>
  <r>
    <x v="1"/>
    <x v="8"/>
    <x v="1"/>
    <x v="1"/>
    <n v="1"/>
    <n v="0.33424620904524999"/>
    <n v="111313.15477377101"/>
    <n v="37206"/>
  </r>
  <r>
    <x v="1"/>
    <x v="8"/>
    <x v="1"/>
    <x v="2"/>
    <n v="1"/>
    <n v="1.0027386271357499"/>
    <n v="131630.51310491801"/>
    <n v="131991"/>
  </r>
  <r>
    <x v="1"/>
    <x v="8"/>
    <x v="1"/>
    <x v="3"/>
    <n v="8"/>
    <n v="2.6602710572372001"/>
    <n v="50656.492177136999"/>
    <n v="134760"/>
  </r>
  <r>
    <x v="1"/>
    <x v="8"/>
    <x v="1"/>
    <x v="4"/>
    <n v="10"/>
    <n v="4.7561591713324196"/>
    <n v="37359.7673246544"/>
    <n v="177689"/>
  </r>
  <r>
    <x v="1"/>
    <x v="8"/>
    <x v="1"/>
    <x v="5"/>
    <n v="40"/>
    <n v="5.6904047228441401"/>
    <n v="18177.9688858931"/>
    <n v="103440"/>
  </r>
  <r>
    <x v="1"/>
    <x v="9"/>
    <x v="0"/>
    <x v="0"/>
    <n v="385"/>
    <n v="229.69289896668599"/>
    <n v="8169.8825189723002"/>
    <n v="1876564"/>
  </r>
  <r>
    <x v="1"/>
    <x v="9"/>
    <x v="0"/>
    <x v="1"/>
    <n v="449"/>
    <n v="256.002459175387"/>
    <n v="8181.9565591164501"/>
    <n v="2094601"/>
  </r>
  <r>
    <x v="1"/>
    <x v="9"/>
    <x v="0"/>
    <x v="2"/>
    <n v="427"/>
    <n v="260.36957767717502"/>
    <n v="8915.5231602293898"/>
    <n v="2321331"/>
  </r>
  <r>
    <x v="1"/>
    <x v="9"/>
    <x v="0"/>
    <x v="3"/>
    <n v="360"/>
    <n v="210.16415324476401"/>
    <n v="10241.0566539069"/>
    <n v="2152303"/>
  </r>
  <r>
    <x v="1"/>
    <x v="9"/>
    <x v="0"/>
    <x v="4"/>
    <n v="309"/>
    <n v="185.092947843345"/>
    <n v="10118.6567171924"/>
    <n v="1872892"/>
  </r>
  <r>
    <x v="1"/>
    <x v="9"/>
    <x v="0"/>
    <x v="5"/>
    <n v="248"/>
    <n v="96.402634079305102"/>
    <n v="9461.8783886094297"/>
    <n v="912150"/>
  </r>
  <r>
    <x v="1"/>
    <x v="9"/>
    <x v="1"/>
    <x v="0"/>
    <n v="326"/>
    <n v="195.668278719695"/>
    <n v="8616.0874467298599"/>
    <n v="1685895"/>
  </r>
  <r>
    <x v="1"/>
    <x v="9"/>
    <x v="1"/>
    <x v="1"/>
    <n v="488"/>
    <n v="253.10931166102799"/>
    <n v="7848.5615047637602"/>
    <n v="1986544"/>
  </r>
  <r>
    <x v="1"/>
    <x v="9"/>
    <x v="1"/>
    <x v="2"/>
    <n v="422"/>
    <n v="217.80798048440499"/>
    <n v="8762.5393511999991"/>
    <n v="1908551"/>
  </r>
  <r>
    <x v="1"/>
    <x v="9"/>
    <x v="1"/>
    <x v="3"/>
    <n v="290"/>
    <n v="180.18610390564001"/>
    <n v="9779.1836429448995"/>
    <n v="1762073"/>
  </r>
  <r>
    <x v="1"/>
    <x v="9"/>
    <x v="1"/>
    <x v="4"/>
    <n v="294"/>
    <n v="175.95597155510001"/>
    <n v="10156.8249386771"/>
    <n v="1787154"/>
  </r>
  <r>
    <x v="1"/>
    <x v="9"/>
    <x v="1"/>
    <x v="5"/>
    <n v="260"/>
    <n v="101.835504837803"/>
    <n v="9101.7568133656205"/>
    <n v="926882"/>
  </r>
  <r>
    <x v="1"/>
    <x v="10"/>
    <x v="0"/>
    <x v="0"/>
    <n v="60"/>
    <n v="45.306799663781199"/>
    <n v="50295.452711519611"/>
    <n v="2278726"/>
  </r>
  <r>
    <x v="1"/>
    <x v="10"/>
    <x v="0"/>
    <x v="1"/>
    <n v="62"/>
    <n v="43.753376708628302"/>
    <n v="47080.137693550365"/>
    <n v="2059915"/>
  </r>
  <r>
    <x v="1"/>
    <x v="10"/>
    <x v="0"/>
    <x v="2"/>
    <n v="49"/>
    <n v="37.695849100439297"/>
    <n v="44205.636423257558"/>
    <n v="1666369"/>
  </r>
  <r>
    <x v="1"/>
    <x v="10"/>
    <x v="0"/>
    <x v="3"/>
    <n v="56"/>
    <n v="36.057494731512598"/>
    <n v="44193.114687121073"/>
    <n v="1593493"/>
  </r>
  <r>
    <x v="1"/>
    <x v="10"/>
    <x v="0"/>
    <x v="4"/>
    <n v="46"/>
    <n v="37.030096405373797"/>
    <n v="46036.040018319036"/>
    <n v="1704719"/>
  </r>
  <r>
    <x v="1"/>
    <x v="10"/>
    <x v="0"/>
    <x v="5"/>
    <n v="47"/>
    <n v="23.643809705414"/>
    <n v="44723.291769594478"/>
    <n v="1057429"/>
  </r>
  <r>
    <x v="1"/>
    <x v="10"/>
    <x v="1"/>
    <x v="0"/>
    <n v="266"/>
    <n v="221.221675373506"/>
    <n v="43012.367499408108"/>
    <n v="9515268"/>
  </r>
  <r>
    <x v="1"/>
    <x v="10"/>
    <x v="1"/>
    <x v="1"/>
    <n v="271"/>
    <n v="230.85180180624499"/>
    <n v="42986.686360494103"/>
    <n v="9923554"/>
  </r>
  <r>
    <x v="1"/>
    <x v="10"/>
    <x v="1"/>
    <x v="2"/>
    <n v="276"/>
    <n v="233.50933314045699"/>
    <n v="42963.040770475505"/>
    <n v="10032271"/>
  </r>
  <r>
    <x v="1"/>
    <x v="10"/>
    <x v="1"/>
    <x v="3"/>
    <n v="276"/>
    <n v="234.147688605273"/>
    <n v="43302.575653833148"/>
    <n v="10139198"/>
  </r>
  <r>
    <x v="1"/>
    <x v="10"/>
    <x v="1"/>
    <x v="4"/>
    <n v="289"/>
    <n v="241.925762273137"/>
    <n v="43092.715310863772"/>
    <n v="10425238"/>
  </r>
  <r>
    <x v="1"/>
    <x v="10"/>
    <x v="1"/>
    <x v="5"/>
    <n v="288"/>
    <n v="149.934082264019"/>
    <n v="42573.162176428152"/>
    <n v="6383168"/>
  </r>
  <r>
    <x v="1"/>
    <x v="11"/>
    <x v="0"/>
    <x v="0"/>
    <n v="288"/>
    <n v="149.934082264019"/>
    <n v="4926.0816293452899"/>
    <n v="1195390"/>
  </r>
  <r>
    <x v="1"/>
    <x v="11"/>
    <x v="0"/>
    <x v="1"/>
    <n v="340"/>
    <n v="239.229874816576"/>
    <n v="4739.7842801589604"/>
    <n v="1133898"/>
  </r>
  <r>
    <x v="1"/>
    <x v="11"/>
    <x v="0"/>
    <x v="2"/>
    <n v="353"/>
    <n v="241.87644725868799"/>
    <n v="4741.9829958611299"/>
    <n v="1146974"/>
  </r>
  <r>
    <x v="1"/>
    <x v="11"/>
    <x v="0"/>
    <x v="3"/>
    <n v="285"/>
    <n v="194.94499184110501"/>
    <n v="4895.8631406029099"/>
    <n v="954424"/>
  </r>
  <r>
    <x v="1"/>
    <x v="11"/>
    <x v="0"/>
    <x v="4"/>
    <n v="197"/>
    <n v="148.89572723755899"/>
    <n v="5558.4133631957602"/>
    <n v="827624"/>
  </r>
  <r>
    <x v="1"/>
    <x v="11"/>
    <x v="0"/>
    <x v="5"/>
    <n v="152"/>
    <n v="70.846497702468298"/>
    <n v="5674.6488963842403"/>
    <n v="402029"/>
  </r>
  <r>
    <x v="1"/>
    <x v="11"/>
    <x v="1"/>
    <x v="0"/>
    <n v="334"/>
    <n v="255.591500721643"/>
    <n v="5293.8106164710398"/>
    <n v="1353053"/>
  </r>
  <r>
    <x v="1"/>
    <x v="11"/>
    <x v="1"/>
    <x v="1"/>
    <n v="363"/>
    <n v="262.52299997479503"/>
    <n v="4720.2911749407704"/>
    <n v="1239185"/>
  </r>
  <r>
    <x v="1"/>
    <x v="11"/>
    <x v="1"/>
    <x v="2"/>
    <n v="380"/>
    <n v="275.80243747678099"/>
    <n v="4660.5425672070596"/>
    <n v="1285389"/>
  </r>
  <r>
    <x v="1"/>
    <x v="11"/>
    <x v="1"/>
    <x v="3"/>
    <n v="377"/>
    <n v="271.43805869801798"/>
    <n v="5164.0179226283099"/>
    <n v="1401711"/>
  </r>
  <r>
    <x v="1"/>
    <x v="11"/>
    <x v="1"/>
    <x v="4"/>
    <n v="332"/>
    <n v="249.94493156719801"/>
    <n v="5950.0866477869104"/>
    <n v="1487194"/>
  </r>
  <r>
    <x v="1"/>
    <x v="11"/>
    <x v="1"/>
    <x v="5"/>
    <n v="261"/>
    <n v="125.356027007094"/>
    <n v="6201.3372516664804"/>
    <n v="777375"/>
  </r>
  <r>
    <x v="1"/>
    <x v="12"/>
    <x v="0"/>
    <x v="0"/>
    <n v="19"/>
    <n v="16.495872333290599"/>
    <n v="15352.3254110613"/>
    <n v="253250"/>
  </r>
  <r>
    <x v="1"/>
    <x v="12"/>
    <x v="0"/>
    <x v="1"/>
    <n v="26"/>
    <n v="16.189023354494999"/>
    <n v="15293.572353223901"/>
    <n v="247588"/>
  </r>
  <r>
    <x v="1"/>
    <x v="12"/>
    <x v="0"/>
    <x v="2"/>
    <n v="23"/>
    <n v="18.3123086988398"/>
    <n v="14925.534758886901"/>
    <n v="273321"/>
  </r>
  <r>
    <x v="1"/>
    <x v="12"/>
    <x v="0"/>
    <x v="3"/>
    <n v="22"/>
    <n v="16.249297261044099"/>
    <n v="17247.515107739"/>
    <n v="280260"/>
  </r>
  <r>
    <x v="1"/>
    <x v="12"/>
    <x v="0"/>
    <x v="4"/>
    <n v="27"/>
    <n v="18.495870141512199"/>
    <n v="20745.279733491301"/>
    <n v="383702"/>
  </r>
  <r>
    <x v="1"/>
    <x v="12"/>
    <x v="0"/>
    <x v="5"/>
    <n v="19"/>
    <n v="7.9917720638114398"/>
    <n v="18870.533192869399"/>
    <n v="150809"/>
  </r>
  <r>
    <x v="1"/>
    <x v="12"/>
    <x v="1"/>
    <x v="0"/>
    <n v="163"/>
    <n v="128.44095513319999"/>
    <n v="14434.718256939899"/>
    <n v="1854009"/>
  </r>
  <r>
    <x v="1"/>
    <x v="12"/>
    <x v="1"/>
    <x v="1"/>
    <n v="171"/>
    <n v="130.010816426503"/>
    <n v="14431.4607935769"/>
    <n v="1876246"/>
  </r>
  <r>
    <x v="1"/>
    <x v="12"/>
    <x v="1"/>
    <x v="2"/>
    <n v="154"/>
    <n v="123.265618339048"/>
    <n v="14454.2089189812"/>
    <n v="1781707"/>
  </r>
  <r>
    <x v="1"/>
    <x v="12"/>
    <x v="1"/>
    <x v="3"/>
    <n v="138"/>
    <n v="96.561538014752898"/>
    <n v="14127.4261786466"/>
    <n v="1364166"/>
  </r>
  <r>
    <x v="1"/>
    <x v="12"/>
    <x v="1"/>
    <x v="4"/>
    <n v="134"/>
    <n v="88.440998968768298"/>
    <n v="16019.6290919364"/>
    <n v="1416792"/>
  </r>
  <r>
    <x v="1"/>
    <x v="12"/>
    <x v="1"/>
    <x v="5"/>
    <n v="101"/>
    <n v="38.175300629807502"/>
    <n v="16595.416134204101"/>
    <n v="633535"/>
  </r>
  <r>
    <x v="1"/>
    <x v="13"/>
    <x v="0"/>
    <x v="0"/>
    <n v="198"/>
    <n v="163.48475234547701"/>
    <n v="31019.528899450299"/>
    <n v="5071220"/>
  </r>
  <r>
    <x v="1"/>
    <x v="13"/>
    <x v="0"/>
    <x v="1"/>
    <n v="158"/>
    <n v="125.819040198312"/>
    <n v="25888.808203161701"/>
    <n v="3257305"/>
  </r>
  <r>
    <x v="1"/>
    <x v="13"/>
    <x v="0"/>
    <x v="2"/>
    <n v="164"/>
    <n v="127.068353897694"/>
    <n v="20332.214282716701"/>
    <n v="2583581"/>
  </r>
  <r>
    <x v="1"/>
    <x v="13"/>
    <x v="0"/>
    <x v="3"/>
    <n v="144"/>
    <n v="118.030007638348"/>
    <n v="18075.9202061326"/>
    <n v="2133501"/>
  </r>
  <r>
    <x v="1"/>
    <x v="13"/>
    <x v="0"/>
    <x v="4"/>
    <n v="152"/>
    <n v="122.28753721913699"/>
    <n v="17807.2520677047"/>
    <n v="2177605"/>
  </r>
  <r>
    <x v="1"/>
    <x v="13"/>
    <x v="0"/>
    <x v="5"/>
    <n v="153"/>
    <n v="74.205398131070496"/>
    <n v="25072.960281321801"/>
    <n v="1860549"/>
  </r>
  <r>
    <x v="1"/>
    <x v="13"/>
    <x v="1"/>
    <x v="0"/>
    <n v="351"/>
    <n v="285.19968745239697"/>
    <n v="27722.786341831699"/>
    <n v="7906530"/>
  </r>
  <r>
    <x v="1"/>
    <x v="13"/>
    <x v="1"/>
    <x v="1"/>
    <n v="285"/>
    <n v="234.29289392559599"/>
    <n v="25936.894193341701"/>
    <n v="6076830"/>
  </r>
  <r>
    <x v="1"/>
    <x v="13"/>
    <x v="1"/>
    <x v="2"/>
    <n v="302"/>
    <n v="233.10659385578799"/>
    <n v="21972.321397174601"/>
    <n v="5121893"/>
  </r>
  <r>
    <x v="1"/>
    <x v="13"/>
    <x v="1"/>
    <x v="3"/>
    <n v="280"/>
    <n v="222.290167353241"/>
    <n v="19989.660599511899"/>
    <n v="4443505"/>
  </r>
  <r>
    <x v="1"/>
    <x v="13"/>
    <x v="1"/>
    <x v="4"/>
    <n v="266"/>
    <n v="221.12578506763299"/>
    <n v="18611.651276856901"/>
    <n v="4115516"/>
  </r>
  <r>
    <x v="1"/>
    <x v="13"/>
    <x v="1"/>
    <x v="5"/>
    <n v="261"/>
    <n v="126.16150557643201"/>
    <n v="20613.1972515538"/>
    <n v="2600592"/>
  </r>
  <r>
    <x v="1"/>
    <x v="14"/>
    <x v="0"/>
    <x v="0"/>
    <n v="27"/>
    <n v="21.8958664154889"/>
    <n v="28980.2644918919"/>
    <n v="634548"/>
  </r>
  <r>
    <x v="1"/>
    <x v="14"/>
    <x v="0"/>
    <x v="1"/>
    <n v="33"/>
    <n v="23.698604165913199"/>
    <n v="27402.162399676301"/>
    <n v="649393"/>
  </r>
  <r>
    <x v="1"/>
    <x v="14"/>
    <x v="0"/>
    <x v="2"/>
    <n v="44"/>
    <n v="32.243800280766798"/>
    <n v="26525.409305123601"/>
    <n v="855280"/>
  </r>
  <r>
    <x v="1"/>
    <x v="14"/>
    <x v="0"/>
    <x v="3"/>
    <n v="43"/>
    <n v="37.325986492069603"/>
    <n v="26380.494999354101"/>
    <n v="984678"/>
  </r>
  <r>
    <x v="1"/>
    <x v="14"/>
    <x v="0"/>
    <x v="4"/>
    <n v="58"/>
    <n v="43.035569276088502"/>
    <n v="25084.831411764699"/>
    <n v="1079540"/>
  </r>
  <r>
    <x v="1"/>
    <x v="14"/>
    <x v="0"/>
    <x v="5"/>
    <n v="65"/>
    <n v="29.789008450401699"/>
    <n v="24479.566052497001"/>
    <n v="729222"/>
  </r>
  <r>
    <x v="1"/>
    <x v="14"/>
    <x v="1"/>
    <x v="0"/>
    <n v="73"/>
    <n v="54.446515675051302"/>
    <n v="25737.900444603201"/>
    <n v="1401339"/>
  </r>
  <r>
    <x v="1"/>
    <x v="14"/>
    <x v="1"/>
    <x v="1"/>
    <n v="55"/>
    <n v="37.906807773361301"/>
    <n v="25683.328594189101"/>
    <n v="973573"/>
  </r>
  <r>
    <x v="1"/>
    <x v="14"/>
    <x v="1"/>
    <x v="2"/>
    <n v="76"/>
    <n v="53.186243083569202"/>
    <n v="25251.9057961984"/>
    <n v="1343054"/>
  </r>
  <r>
    <x v="1"/>
    <x v="14"/>
    <x v="1"/>
    <x v="3"/>
    <n v="86"/>
    <n v="62.421849400713"/>
    <n v="24462.844575421299"/>
    <n v="1527016"/>
  </r>
  <r>
    <x v="1"/>
    <x v="14"/>
    <x v="1"/>
    <x v="4"/>
    <n v="103"/>
    <n v="76.342382090540198"/>
    <n v="24076.7572306047"/>
    <n v="1838077"/>
  </r>
  <r>
    <x v="1"/>
    <x v="14"/>
    <x v="1"/>
    <x v="5"/>
    <n v="100"/>
    <n v="46.635565330887303"/>
    <n v="22959.172734437801"/>
    <n v="1070714"/>
  </r>
  <r>
    <x v="2"/>
    <x v="15"/>
    <x v="0"/>
    <x v="0"/>
    <n v="3288"/>
    <n v="3051.7939158422801"/>
    <n v="61387.393502386702"/>
    <n v="187341674"/>
  </r>
  <r>
    <x v="2"/>
    <x v="15"/>
    <x v="0"/>
    <x v="1"/>
    <n v="3349"/>
    <n v="3163.1937937602302"/>
    <n v="61552.093451900102"/>
    <n v="194701200"/>
  </r>
  <r>
    <x v="2"/>
    <x v="15"/>
    <x v="0"/>
    <x v="2"/>
    <n v="3406"/>
    <n v="3211.84305551446"/>
    <n v="62138.0271546402"/>
    <n v="199577591"/>
  </r>
  <r>
    <x v="2"/>
    <x v="15"/>
    <x v="0"/>
    <x v="3"/>
    <n v="3394"/>
    <n v="3240.5526130930298"/>
    <n v="63533.336002062199"/>
    <n v="205883118"/>
  </r>
  <r>
    <x v="2"/>
    <x v="15"/>
    <x v="0"/>
    <x v="4"/>
    <n v="3469"/>
    <n v="3229.8649535726499"/>
    <n v="66014.235599588807"/>
    <n v="213217066"/>
  </r>
  <r>
    <x v="2"/>
    <x v="15"/>
    <x v="0"/>
    <x v="5"/>
    <n v="3405"/>
    <n v="1902.9705172925801"/>
    <n v="62949.649987447498"/>
    <n v="119791328"/>
  </r>
  <r>
    <x v="2"/>
    <x v="15"/>
    <x v="1"/>
    <x v="0"/>
    <n v="375"/>
    <n v="338.01058848154702"/>
    <n v="92469.055896769205"/>
    <n v="31255520"/>
  </r>
  <r>
    <x v="2"/>
    <x v="15"/>
    <x v="1"/>
    <x v="1"/>
    <n v="376"/>
    <n v="347.62701629916"/>
    <n v="96703.536905400193"/>
    <n v="33616762"/>
  </r>
  <r>
    <x v="2"/>
    <x v="15"/>
    <x v="1"/>
    <x v="2"/>
    <n v="378"/>
    <n v="345.17770391484498"/>
    <n v="98064.210451873994"/>
    <n v="33849579"/>
  </r>
  <r>
    <x v="2"/>
    <x v="15"/>
    <x v="1"/>
    <x v="3"/>
    <n v="397"/>
    <n v="360.21878332188101"/>
    <n v="101143.617953547"/>
    <n v="36433831"/>
  </r>
  <r>
    <x v="2"/>
    <x v="15"/>
    <x v="1"/>
    <x v="4"/>
    <n v="422"/>
    <n v="381.45437648835502"/>
    <n v="103223.592195965"/>
    <n v="39375091"/>
  </r>
  <r>
    <x v="2"/>
    <x v="15"/>
    <x v="1"/>
    <x v="5"/>
    <n v="409"/>
    <n v="217.728528516681"/>
    <n v="91857.158711600496"/>
    <n v="19999924"/>
  </r>
  <r>
    <x v="3"/>
    <x v="16"/>
    <x v="0"/>
    <x v="0"/>
    <n v="2"/>
    <n v="0.42191734584400498"/>
    <n v="573.57205714285703"/>
    <n v="242"/>
  </r>
  <r>
    <x v="3"/>
    <x v="16"/>
    <x v="0"/>
    <x v="2"/>
    <n v="1"/>
    <n v="8.4931413773793096E-2"/>
    <n v="0"/>
    <n v="0"/>
  </r>
  <r>
    <x v="3"/>
    <x v="16"/>
    <x v="0"/>
    <x v="3"/>
    <n v="11"/>
    <n v="1.66027215312641"/>
    <n v="5365.9877287128702"/>
    <n v="8909"/>
  </r>
  <r>
    <x v="3"/>
    <x v="16"/>
    <x v="0"/>
    <x v="4"/>
    <n v="3"/>
    <n v="0.41643789979408202"/>
    <n v="5748.7563"/>
    <n v="2394"/>
  </r>
  <r>
    <x v="3"/>
    <x v="16"/>
    <x v="0"/>
    <x v="5"/>
    <n v="3"/>
    <n v="1.09314948695947"/>
    <n v="16913.514775939901"/>
    <n v="18489"/>
  </r>
  <r>
    <x v="3"/>
    <x v="17"/>
    <x v="0"/>
    <x v="0"/>
    <n v="765"/>
    <n v="380.72287044068997"/>
    <n v="51752.575245067797"/>
    <n v="19703389"/>
  </r>
  <r>
    <x v="3"/>
    <x v="17"/>
    <x v="0"/>
    <x v="1"/>
    <n v="635"/>
    <n v="367.11192645268301"/>
    <n v="52063.647685560798"/>
    <n v="19113186"/>
  </r>
  <r>
    <x v="3"/>
    <x v="17"/>
    <x v="0"/>
    <x v="2"/>
    <n v="586"/>
    <n v="268.553130352734"/>
    <n v="56123.594538642297"/>
    <n v="15072167"/>
  </r>
  <r>
    <x v="3"/>
    <x v="17"/>
    <x v="0"/>
    <x v="3"/>
    <n v="291"/>
    <n v="133.901223121947"/>
    <n v="72947.205202929996"/>
    <n v="9767720"/>
  </r>
  <r>
    <x v="3"/>
    <x v="17"/>
    <x v="0"/>
    <x v="4"/>
    <n v="314"/>
    <n v="131.029993391788"/>
    <n v="70836.521927060603"/>
    <n v="9281709"/>
  </r>
  <r>
    <x v="3"/>
    <x v="17"/>
    <x v="0"/>
    <x v="5"/>
    <n v="319"/>
    <n v="94.6766085735796"/>
    <n v="64780.478435003002"/>
    <n v="6133196"/>
  </r>
  <r>
    <x v="3"/>
    <x v="17"/>
    <x v="1"/>
    <x v="0"/>
    <n v="50"/>
    <n v="34.150647506139698"/>
    <n v="44286.0709955235"/>
    <n v="1512398"/>
  </r>
  <r>
    <x v="3"/>
    <x v="17"/>
    <x v="1"/>
    <x v="1"/>
    <n v="48"/>
    <n v="35.6711937849931"/>
    <n v="44154.339478893999"/>
    <n v="1575038"/>
  </r>
  <r>
    <x v="3"/>
    <x v="17"/>
    <x v="1"/>
    <x v="2"/>
    <n v="47"/>
    <n v="28.430105830020999"/>
    <n v="43028.6474244579"/>
    <n v="1223309"/>
  </r>
  <r>
    <x v="3"/>
    <x v="17"/>
    <x v="1"/>
    <x v="3"/>
    <n v="33"/>
    <n v="22.3369618225076"/>
    <n v="41879.643589549902"/>
    <n v="935464"/>
  </r>
  <r>
    <x v="3"/>
    <x v="17"/>
    <x v="1"/>
    <x v="4"/>
    <n v="34"/>
    <n v="23.3972346331675"/>
    <n v="43305.4596359719"/>
    <n v="1013228"/>
  </r>
  <r>
    <x v="3"/>
    <x v="17"/>
    <x v="1"/>
    <x v="5"/>
    <n v="32"/>
    <n v="14.142450254849001"/>
    <n v="42640.135841611802"/>
    <n v="603036"/>
  </r>
  <r>
    <x v="3"/>
    <x v="18"/>
    <x v="0"/>
    <x v="0"/>
    <n v="4"/>
    <n v="0.41643789979408202"/>
    <n v="44044.982478947401"/>
    <n v="18342"/>
  </r>
  <r>
    <x v="3"/>
    <x v="18"/>
    <x v="0"/>
    <x v="1"/>
    <n v="5"/>
    <n v="0.83561552261312599"/>
    <n v="53086.615554098396"/>
    <n v="44360"/>
  </r>
  <r>
    <x v="3"/>
    <x v="18"/>
    <x v="0"/>
    <x v="2"/>
    <n v="4"/>
    <n v="0.57808155826678498"/>
    <n v="52771.100485308103"/>
    <n v="30506"/>
  </r>
  <r>
    <x v="3"/>
    <x v="18"/>
    <x v="0"/>
    <x v="3"/>
    <n v="5"/>
    <n v="2.2465728804680798"/>
    <n v="73518.647641463394"/>
    <n v="165165"/>
  </r>
  <r>
    <x v="3"/>
    <x v="18"/>
    <x v="0"/>
    <x v="4"/>
    <n v="13"/>
    <n v="3.0986267412309698"/>
    <n v="51685.799347480097"/>
    <n v="160155"/>
  </r>
  <r>
    <x v="3"/>
    <x v="18"/>
    <x v="0"/>
    <x v="5"/>
    <n v="23"/>
    <n v="2.7808188703354899"/>
    <n v="40192.8371503448"/>
    <n v="111769"/>
  </r>
  <r>
    <x v="3"/>
    <x v="18"/>
    <x v="1"/>
    <x v="0"/>
    <n v="1"/>
    <n v="8.4931413773793096E-2"/>
    <n v="82384.122541935503"/>
    <n v="6997"/>
  </r>
  <r>
    <x v="3"/>
    <x v="18"/>
    <x v="1"/>
    <x v="1"/>
    <n v="2"/>
    <n v="0.16164365847270301"/>
    <n v="20155.445816949199"/>
    <n v="3258"/>
  </r>
  <r>
    <x v="3"/>
    <x v="18"/>
    <x v="1"/>
    <x v="2"/>
    <n v="2"/>
    <n v="0.25205451829641801"/>
    <n v="30854.435986956501"/>
    <n v="7777"/>
  </r>
  <r>
    <x v="3"/>
    <x v="18"/>
    <x v="1"/>
    <x v="4"/>
    <n v="2"/>
    <n v="0.41369817676912102"/>
    <n v="33732.3217350993"/>
    <n v="13955"/>
  </r>
  <r>
    <x v="3"/>
    <x v="18"/>
    <x v="1"/>
    <x v="5"/>
    <n v="4"/>
    <n v="0.41643789979408202"/>
    <n v="48220.875213157902"/>
    <n v="2008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x v="0"/>
    <n v="6182"/>
    <n v="4159"/>
    <n v="59344"/>
    <n v="246789800"/>
    <x v="0"/>
  </r>
  <r>
    <x v="0"/>
    <x v="1"/>
    <n v="6108"/>
    <n v="4110"/>
    <n v="60822"/>
    <n v="249956406"/>
    <x v="0"/>
  </r>
  <r>
    <x v="0"/>
    <x v="2"/>
    <n v="5840"/>
    <n v="3817"/>
    <n v="63026"/>
    <n v="240560891"/>
    <x v="0"/>
  </r>
  <r>
    <x v="0"/>
    <x v="3"/>
    <n v="5811"/>
    <n v="3923"/>
    <n v="60190"/>
    <n v="236136392"/>
    <x v="0"/>
  </r>
  <r>
    <x v="0"/>
    <x v="4"/>
    <n v="5784"/>
    <n v="3782"/>
    <n v="64510"/>
    <n v="244006431"/>
    <x v="0"/>
  </r>
  <r>
    <x v="0"/>
    <x v="5"/>
    <n v="5609"/>
    <n v="3563"/>
    <n v="65186"/>
    <n v="232261653"/>
    <x v="0"/>
  </r>
  <r>
    <x v="0"/>
    <x v="6"/>
    <n v="4122"/>
    <n v="1726"/>
    <n v="64782"/>
    <n v="111783147"/>
    <x v="0"/>
  </r>
  <r>
    <x v="1"/>
    <x v="3"/>
    <n v="3766"/>
    <n v="2845"/>
    <n v="16032"/>
    <n v="45614851"/>
    <x v="0"/>
  </r>
  <r>
    <x v="1"/>
    <x v="1"/>
    <n v="3761"/>
    <n v="2840"/>
    <n v="17044"/>
    <n v="48405401"/>
    <x v="0"/>
  </r>
  <r>
    <x v="1"/>
    <x v="5"/>
    <n v="3725"/>
    <n v="2734"/>
    <n v="17637"/>
    <n v="48228475"/>
    <x v="0"/>
  </r>
  <r>
    <x v="1"/>
    <x v="0"/>
    <n v="3599"/>
    <n v="2764"/>
    <n v="17802"/>
    <n v="49209013"/>
    <x v="0"/>
  </r>
  <r>
    <x v="1"/>
    <x v="2"/>
    <n v="3574"/>
    <n v="2673"/>
    <n v="15540"/>
    <n v="41540590"/>
    <x v="0"/>
  </r>
  <r>
    <x v="1"/>
    <x v="4"/>
    <n v="3541"/>
    <n v="2673"/>
    <n v="15334"/>
    <n v="40992203"/>
    <x v="0"/>
  </r>
  <r>
    <x v="1"/>
    <x v="6"/>
    <n v="3294"/>
    <n v="1477"/>
    <n v="19308"/>
    <n v="28524604"/>
    <x v="0"/>
  </r>
  <r>
    <x v="2"/>
    <x v="4"/>
    <n v="1871"/>
    <n v="1216"/>
    <n v="36653"/>
    <n v="44572222"/>
    <x v="0"/>
  </r>
  <r>
    <x v="2"/>
    <x v="5"/>
    <n v="1847"/>
    <n v="1176"/>
    <n v="34936"/>
    <n v="41099225"/>
    <x v="0"/>
  </r>
  <r>
    <x v="2"/>
    <x v="0"/>
    <n v="1836"/>
    <n v="1219"/>
    <n v="30019"/>
    <n v="36592567"/>
    <x v="0"/>
  </r>
  <r>
    <x v="2"/>
    <x v="1"/>
    <n v="1817"/>
    <n v="1227"/>
    <n v="31663"/>
    <n v="38863729"/>
    <x v="0"/>
  </r>
  <r>
    <x v="2"/>
    <x v="3"/>
    <n v="1804"/>
    <n v="1187"/>
    <n v="32233"/>
    <n v="38268356"/>
    <x v="0"/>
  </r>
  <r>
    <x v="2"/>
    <x v="2"/>
    <n v="1755"/>
    <n v="1189"/>
    <n v="34640"/>
    <n v="41190931"/>
    <x v="0"/>
  </r>
  <r>
    <x v="2"/>
    <x v="6"/>
    <n v="1478"/>
    <n v="646"/>
    <n v="37587"/>
    <n v="24284308"/>
    <x v="0"/>
  </r>
  <r>
    <x v="3"/>
    <x v="3"/>
    <n v="53"/>
    <n v="32"/>
    <n v="44795"/>
    <n v="1420679"/>
    <x v="0"/>
  </r>
  <r>
    <x v="3"/>
    <x v="0"/>
    <n v="51"/>
    <n v="34"/>
    <n v="44381"/>
    <n v="1519395"/>
    <x v="0"/>
  </r>
  <r>
    <x v="3"/>
    <x v="1"/>
    <n v="50"/>
    <n v="36"/>
    <n v="44046"/>
    <n v="1578296"/>
    <x v="0"/>
  </r>
  <r>
    <x v="3"/>
    <x v="5"/>
    <n v="44"/>
    <n v="31"/>
    <n v="45216"/>
    <n v="1397354"/>
    <x v="0"/>
  </r>
  <r>
    <x v="3"/>
    <x v="2"/>
    <n v="37"/>
    <n v="25"/>
    <n v="45770"/>
    <n v="1133332"/>
    <x v="0"/>
  </r>
  <r>
    <x v="3"/>
    <x v="4"/>
    <n v="37"/>
    <n v="26"/>
    <n v="45749"/>
    <n v="1171916"/>
    <x v="0"/>
  </r>
  <r>
    <x v="3"/>
    <x v="6"/>
    <n v="37"/>
    <n v="16"/>
    <n v="43481"/>
    <n v="717137"/>
    <x v="0"/>
  </r>
  <r>
    <x v="2"/>
    <x v="5"/>
    <n v="3501"/>
    <n v="3272"/>
    <n v="65446"/>
    <n v="214167640"/>
    <x v="1"/>
  </r>
  <r>
    <x v="2"/>
    <x v="4"/>
    <n v="3449"/>
    <n v="3205"/>
    <n v="66403"/>
    <n v="212830631"/>
    <x v="1"/>
  </r>
  <r>
    <x v="2"/>
    <x v="6"/>
    <n v="3428"/>
    <n v="1888"/>
    <n v="65304"/>
    <n v="123298073"/>
    <x v="1"/>
  </r>
  <r>
    <x v="2"/>
    <x v="2"/>
    <n v="3362"/>
    <n v="3203"/>
    <n v="63644"/>
    <n v="203829569"/>
    <x v="1"/>
  </r>
  <r>
    <x v="2"/>
    <x v="1"/>
    <n v="3360"/>
    <n v="3166"/>
    <n v="61510"/>
    <n v="194762911"/>
    <x v="1"/>
  </r>
  <r>
    <x v="2"/>
    <x v="3"/>
    <n v="3353"/>
    <n v="3161"/>
    <n v="62325"/>
    <n v="197023343"/>
    <x v="1"/>
  </r>
  <r>
    <x v="2"/>
    <x v="0"/>
    <n v="3301"/>
    <n v="3055"/>
    <n v="61354"/>
    <n v="187448581"/>
    <x v="1"/>
  </r>
  <r>
    <x v="1"/>
    <x v="3"/>
    <n v="2212"/>
    <n v="1640"/>
    <n v="14954"/>
    <n v="24529120"/>
    <x v="1"/>
  </r>
  <r>
    <x v="1"/>
    <x v="1"/>
    <n v="2200"/>
    <n v="1629"/>
    <n v="16218"/>
    <n v="26414193"/>
    <x v="1"/>
  </r>
  <r>
    <x v="1"/>
    <x v="0"/>
    <n v="2166"/>
    <n v="1563"/>
    <n v="18462"/>
    <n v="28848591"/>
    <x v="1"/>
  </r>
  <r>
    <x v="1"/>
    <x v="2"/>
    <n v="2002"/>
    <n v="1476"/>
    <n v="15345"/>
    <n v="22646396"/>
    <x v="1"/>
  </r>
  <r>
    <x v="1"/>
    <x v="5"/>
    <n v="1921"/>
    <n v="1381"/>
    <n v="17122"/>
    <n v="23642717"/>
    <x v="1"/>
  </r>
  <r>
    <x v="1"/>
    <x v="4"/>
    <n v="1918"/>
    <n v="1420"/>
    <n v="15161"/>
    <n v="21524569"/>
    <x v="1"/>
  </r>
  <r>
    <x v="1"/>
    <x v="6"/>
    <n v="1601"/>
    <n v="705"/>
    <n v="18683"/>
    <n v="13174054"/>
    <x v="1"/>
  </r>
  <r>
    <x v="0"/>
    <x v="5"/>
    <n v="1118"/>
    <n v="503"/>
    <n v="68033"/>
    <n v="34196544"/>
    <x v="1"/>
  </r>
  <r>
    <x v="0"/>
    <x v="4"/>
    <n v="1103"/>
    <n v="511"/>
    <n v="67534"/>
    <n v="34509225"/>
    <x v="1"/>
  </r>
  <r>
    <x v="0"/>
    <x v="2"/>
    <n v="1065"/>
    <n v="501"/>
    <n v="66716"/>
    <n v="33396980"/>
    <x v="1"/>
  </r>
  <r>
    <x v="0"/>
    <x v="3"/>
    <n v="1010"/>
    <n v="507"/>
    <n v="65024"/>
    <n v="32965951"/>
    <x v="1"/>
  </r>
  <r>
    <x v="0"/>
    <x v="1"/>
    <n v="974"/>
    <n v="500"/>
    <n v="64902"/>
    <n v="32441542"/>
    <x v="1"/>
  </r>
  <r>
    <x v="0"/>
    <x v="0"/>
    <n v="881"/>
    <n v="456"/>
    <n v="64285"/>
    <n v="29327157"/>
    <x v="1"/>
  </r>
  <r>
    <x v="3"/>
    <x v="0"/>
    <n v="768"/>
    <n v="382"/>
    <n v="51688"/>
    <n v="19721973"/>
    <x v="1"/>
  </r>
  <r>
    <x v="0"/>
    <x v="6"/>
    <n v="717"/>
    <n v="231"/>
    <n v="67987"/>
    <n v="15693503"/>
    <x v="1"/>
  </r>
  <r>
    <x v="3"/>
    <x v="1"/>
    <n v="638"/>
    <n v="368"/>
    <n v="52066"/>
    <n v="19157546"/>
    <x v="1"/>
  </r>
  <r>
    <x v="3"/>
    <x v="3"/>
    <n v="615"/>
    <n v="292"/>
    <n v="56116"/>
    <n v="16411463"/>
    <x v="1"/>
  </r>
  <r>
    <x v="3"/>
    <x v="5"/>
    <n v="451"/>
    <n v="186"/>
    <n v="60542"/>
    <n v="11259696"/>
    <x v="1"/>
  </r>
  <r>
    <x v="3"/>
    <x v="6"/>
    <n v="364"/>
    <n v="110"/>
    <n v="60082"/>
    <n v="6602226"/>
    <x v="1"/>
  </r>
  <r>
    <x v="3"/>
    <x v="4"/>
    <n v="341"/>
    <n v="148"/>
    <n v="69459"/>
    <n v="10299719"/>
    <x v="1"/>
  </r>
  <r>
    <x v="3"/>
    <x v="2"/>
    <n v="329"/>
    <n v="151"/>
    <n v="71475"/>
    <n v="10777860"/>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
  <r>
    <x v="0"/>
    <x v="0"/>
    <n v="88"/>
    <n v="54"/>
    <n v="8948"/>
    <n v="478938"/>
    <x v="0"/>
  </r>
  <r>
    <x v="0"/>
    <x v="1"/>
    <n v="91"/>
    <n v="57"/>
    <n v="9337"/>
    <n v="528483"/>
    <x v="0"/>
  </r>
  <r>
    <x v="0"/>
    <x v="2"/>
    <n v="136"/>
    <n v="69"/>
    <n v="9658"/>
    <n v="663269"/>
    <x v="0"/>
  </r>
  <r>
    <x v="0"/>
    <x v="3"/>
    <n v="141"/>
    <n v="88"/>
    <n v="10039"/>
    <n v="886071"/>
    <x v="0"/>
  </r>
  <r>
    <x v="0"/>
    <x v="4"/>
    <n v="123"/>
    <n v="86"/>
    <n v="9809"/>
    <n v="840977"/>
    <x v="0"/>
  </r>
  <r>
    <x v="0"/>
    <x v="5"/>
    <n v="101"/>
    <n v="70"/>
    <n v="11028"/>
    <n v="771904"/>
    <x v="0"/>
  </r>
  <r>
    <x v="0"/>
    <x v="6"/>
    <n v="91"/>
    <n v="42"/>
    <n v="11619"/>
    <n v="484139"/>
    <x v="0"/>
  </r>
  <r>
    <x v="1"/>
    <x v="0"/>
    <n v="762"/>
    <n v="381"/>
    <n v="51753"/>
    <n v="19703389"/>
    <x v="0"/>
  </r>
  <r>
    <x v="1"/>
    <x v="1"/>
    <n v="633"/>
    <n v="367"/>
    <n v="52064"/>
    <n v="19113186"/>
    <x v="0"/>
  </r>
  <r>
    <x v="1"/>
    <x v="2"/>
    <n v="583"/>
    <n v="268"/>
    <n v="56127"/>
    <n v="15068292"/>
    <x v="0"/>
  </r>
  <r>
    <x v="1"/>
    <x v="3"/>
    <n v="289"/>
    <n v="128"/>
    <n v="74216"/>
    <n v="9496595"/>
    <x v="0"/>
  </r>
  <r>
    <x v="1"/>
    <x v="4"/>
    <n v="314"/>
    <n v="132"/>
    <n v="70755"/>
    <n v="9306085"/>
    <x v="0"/>
  </r>
  <r>
    <x v="1"/>
    <x v="5"/>
    <n v="434"/>
    <n v="174"/>
    <n v="61489"/>
    <n v="10686757"/>
    <x v="0"/>
  </r>
  <r>
    <x v="1"/>
    <x v="6"/>
    <n v="351"/>
    <n v="106"/>
    <n v="60514"/>
    <n v="6385490"/>
    <x v="0"/>
  </r>
  <r>
    <x v="2"/>
    <x v="0"/>
    <n v="1051"/>
    <n v="728"/>
    <n v="19673"/>
    <n v="14330408"/>
    <x v="0"/>
  </r>
  <r>
    <x v="2"/>
    <x v="1"/>
    <n v="1018"/>
    <n v="783"/>
    <n v="17155"/>
    <n v="13431068"/>
    <x v="0"/>
  </r>
  <r>
    <x v="2"/>
    <x v="2"/>
    <n v="1017"/>
    <n v="768"/>
    <n v="15218"/>
    <n v="11693344"/>
    <x v="0"/>
  </r>
  <r>
    <x v="2"/>
    <x v="3"/>
    <n v="873"/>
    <n v="687"/>
    <n v="14591"/>
    <n v="10029384"/>
    <x v="0"/>
  </r>
  <r>
    <x v="2"/>
    <x v="4"/>
    <n v="849"/>
    <n v="649"/>
    <n v="13750"/>
    <n v="8917065"/>
    <x v="0"/>
  </r>
  <r>
    <x v="2"/>
    <x v="5"/>
    <n v="831"/>
    <n v="604"/>
    <n v="15199"/>
    <n v="9180260"/>
    <x v="0"/>
  </r>
  <r>
    <x v="2"/>
    <x v="6"/>
    <n v="640"/>
    <n v="283"/>
    <n v="19239"/>
    <n v="5445680"/>
    <x v="0"/>
  </r>
  <r>
    <x v="3"/>
    <x v="0"/>
    <n v="881"/>
    <n v="456"/>
    <n v="64285"/>
    <n v="29327157"/>
    <x v="0"/>
  </r>
  <r>
    <x v="3"/>
    <x v="1"/>
    <n v="974"/>
    <n v="500"/>
    <n v="64902"/>
    <n v="32441542"/>
    <x v="0"/>
  </r>
  <r>
    <x v="3"/>
    <x v="2"/>
    <n v="1010"/>
    <n v="507"/>
    <n v="65024"/>
    <n v="32965951"/>
    <x v="0"/>
  </r>
  <r>
    <x v="3"/>
    <x v="3"/>
    <n v="1065"/>
    <n v="501"/>
    <n v="66716"/>
    <n v="33396980"/>
    <x v="0"/>
  </r>
  <r>
    <x v="3"/>
    <x v="4"/>
    <n v="1103"/>
    <n v="511"/>
    <n v="67534"/>
    <n v="34509225"/>
    <x v="0"/>
  </r>
  <r>
    <x v="3"/>
    <x v="5"/>
    <n v="1118"/>
    <n v="503"/>
    <n v="68033"/>
    <n v="34196544"/>
    <x v="0"/>
  </r>
  <r>
    <x v="3"/>
    <x v="6"/>
    <n v="717"/>
    <n v="231"/>
    <n v="67987"/>
    <n v="15693503"/>
    <x v="0"/>
  </r>
  <r>
    <x v="4"/>
    <x v="0"/>
    <n v="63"/>
    <n v="41"/>
    <n v="9890"/>
    <n v="408735"/>
    <x v="0"/>
  </r>
  <r>
    <x v="4"/>
    <x v="1"/>
    <n v="74"/>
    <n v="55"/>
    <n v="9757"/>
    <n v="535249"/>
    <x v="0"/>
  </r>
  <r>
    <x v="4"/>
    <x v="2"/>
    <n v="80"/>
    <n v="61"/>
    <n v="10809"/>
    <n v="660824"/>
    <x v="0"/>
  </r>
  <r>
    <x v="4"/>
    <x v="3"/>
    <n v="91"/>
    <n v="62"/>
    <n v="12993"/>
    <n v="802423"/>
    <x v="0"/>
  </r>
  <r>
    <x v="4"/>
    <x v="4"/>
    <n v="113"/>
    <n v="76"/>
    <n v="12832"/>
    <n v="974416"/>
    <x v="0"/>
  </r>
  <r>
    <x v="4"/>
    <x v="5"/>
    <n v="111"/>
    <n v="87"/>
    <n v="13283"/>
    <n v="1156890"/>
    <x v="0"/>
  </r>
  <r>
    <x v="4"/>
    <x v="6"/>
    <n v="104"/>
    <n v="48"/>
    <n v="12979"/>
    <n v="625429"/>
    <x v="0"/>
  </r>
  <r>
    <x v="5"/>
    <x v="0"/>
    <n v="114"/>
    <n v="75"/>
    <n v="12529"/>
    <n v="939466"/>
    <x v="0"/>
  </r>
  <r>
    <x v="5"/>
    <x v="1"/>
    <n v="117"/>
    <n v="82"/>
    <n v="12613"/>
    <n v="1037159"/>
    <x v="0"/>
  </r>
  <r>
    <x v="5"/>
    <x v="2"/>
    <n v="127"/>
    <n v="85"/>
    <n v="14805"/>
    <n v="1257465"/>
    <x v="0"/>
  </r>
  <r>
    <x v="5"/>
    <x v="3"/>
    <n v="131"/>
    <n v="85"/>
    <n v="15814"/>
    <n v="1345531"/>
    <x v="0"/>
  </r>
  <r>
    <x v="5"/>
    <x v="4"/>
    <n v="148"/>
    <n v="100"/>
    <n v="13647"/>
    <n v="1370564"/>
    <x v="0"/>
  </r>
  <r>
    <x v="5"/>
    <x v="5"/>
    <n v="149"/>
    <n v="92"/>
    <n v="16801"/>
    <n v="1547341"/>
    <x v="0"/>
  </r>
  <r>
    <x v="5"/>
    <x v="6"/>
    <n v="96"/>
    <n v="41"/>
    <n v="19588"/>
    <n v="812160"/>
    <x v="0"/>
  </r>
  <r>
    <x v="6"/>
    <x v="2"/>
    <n v="10"/>
    <n v="7"/>
    <n v="12538"/>
    <n v="86390"/>
    <x v="0"/>
  </r>
  <r>
    <x v="6"/>
    <x v="3"/>
    <n v="9"/>
    <n v="6"/>
    <n v="11845"/>
    <n v="72108"/>
    <x v="0"/>
  </r>
  <r>
    <x v="6"/>
    <x v="4"/>
    <n v="6"/>
    <n v="4"/>
    <n v="8715"/>
    <n v="36315"/>
    <x v="0"/>
  </r>
  <r>
    <x v="6"/>
    <x v="5"/>
    <n v="19"/>
    <n v="9"/>
    <n v="12081"/>
    <n v="113130"/>
    <x v="0"/>
  </r>
  <r>
    <x v="6"/>
    <x v="6"/>
    <n v="21"/>
    <n v="7"/>
    <n v="10254"/>
    <n v="69839"/>
    <x v="0"/>
  </r>
  <r>
    <x v="7"/>
    <x v="1"/>
    <n v="3"/>
    <n v="1"/>
    <n v="7000"/>
    <n v="9110"/>
    <x v="0"/>
  </r>
  <r>
    <x v="7"/>
    <x v="2"/>
    <n v="3"/>
    <n v="2"/>
    <n v="9124"/>
    <n v="14473"/>
    <x v="0"/>
  </r>
  <r>
    <x v="7"/>
    <x v="3"/>
    <n v="2"/>
    <n v="2"/>
    <n v="12550"/>
    <n v="25101"/>
    <x v="0"/>
  </r>
  <r>
    <x v="7"/>
    <x v="4"/>
    <n v="4"/>
    <n v="2"/>
    <n v="12009"/>
    <n v="25960"/>
    <x v="0"/>
  </r>
  <r>
    <x v="7"/>
    <x v="5"/>
    <n v="2"/>
    <n v="0"/>
    <n v="7830"/>
    <n v="1330"/>
    <x v="0"/>
  </r>
  <r>
    <x v="8"/>
    <x v="0"/>
    <n v="20"/>
    <n v="17"/>
    <n v="56678"/>
    <n v="948469"/>
    <x v="0"/>
  </r>
  <r>
    <x v="8"/>
    <x v="1"/>
    <n v="23"/>
    <n v="18"/>
    <n v="54282"/>
    <n v="979163"/>
    <x v="0"/>
  </r>
  <r>
    <x v="8"/>
    <x v="2"/>
    <n v="20"/>
    <n v="16"/>
    <n v="67469"/>
    <n v="1064345"/>
    <x v="0"/>
  </r>
  <r>
    <x v="8"/>
    <x v="3"/>
    <n v="16"/>
    <n v="13"/>
    <n v="79255"/>
    <n v="1011417"/>
    <x v="0"/>
  </r>
  <r>
    <x v="8"/>
    <x v="4"/>
    <n v="17"/>
    <n v="12"/>
    <n v="78354"/>
    <n v="905902"/>
    <x v="0"/>
  </r>
  <r>
    <x v="8"/>
    <x v="5"/>
    <n v="18"/>
    <n v="13"/>
    <n v="51294"/>
    <n v="671178"/>
    <x v="0"/>
  </r>
  <r>
    <x v="8"/>
    <x v="6"/>
    <n v="17"/>
    <n v="6"/>
    <n v="59096"/>
    <n v="382750"/>
    <x v="0"/>
  </r>
  <r>
    <x v="9"/>
    <x v="0"/>
    <n v="20"/>
    <n v="18"/>
    <n v="150023"/>
    <n v="2712329"/>
    <x v="0"/>
  </r>
  <r>
    <x v="9"/>
    <x v="1"/>
    <n v="20"/>
    <n v="17"/>
    <n v="148168"/>
    <n v="2520474"/>
    <x v="0"/>
  </r>
  <r>
    <x v="9"/>
    <x v="2"/>
    <n v="18"/>
    <n v="15"/>
    <n v="147698"/>
    <n v="2286283"/>
    <x v="0"/>
  </r>
  <r>
    <x v="9"/>
    <x v="3"/>
    <n v="22"/>
    <n v="17"/>
    <n v="138138"/>
    <n v="2359320"/>
    <x v="0"/>
  </r>
  <r>
    <x v="9"/>
    <x v="4"/>
    <n v="24"/>
    <n v="17"/>
    <n v="132562"/>
    <n v="2243017"/>
    <x v="0"/>
  </r>
  <r>
    <x v="9"/>
    <x v="5"/>
    <n v="20"/>
    <n v="15"/>
    <n v="130881"/>
    <n v="1985799"/>
    <x v="0"/>
  </r>
  <r>
    <x v="9"/>
    <x v="6"/>
    <n v="16"/>
    <n v="7"/>
    <n v="122394"/>
    <n v="813164"/>
    <x v="0"/>
  </r>
  <r>
    <x v="10"/>
    <x v="0"/>
    <n v="3289"/>
    <n v="3052"/>
    <n v="61387"/>
    <n v="187341674"/>
    <x v="0"/>
  </r>
  <r>
    <x v="10"/>
    <x v="1"/>
    <n v="3352"/>
    <n v="3163"/>
    <n v="61552"/>
    <n v="194701200"/>
    <x v="0"/>
  </r>
  <r>
    <x v="10"/>
    <x v="2"/>
    <n v="3349"/>
    <n v="3159"/>
    <n v="62354"/>
    <n v="196970584"/>
    <x v="0"/>
  </r>
  <r>
    <x v="10"/>
    <x v="3"/>
    <n v="3360"/>
    <n v="3201"/>
    <n v="63676"/>
    <n v="203804469"/>
    <x v="0"/>
  </r>
  <r>
    <x v="10"/>
    <x v="4"/>
    <n v="3444"/>
    <n v="3203"/>
    <n v="66441"/>
    <n v="212804184"/>
    <x v="0"/>
  </r>
  <r>
    <x v="10"/>
    <x v="5"/>
    <n v="3497"/>
    <n v="3272"/>
    <n v="65455"/>
    <n v="214165041"/>
    <x v="0"/>
  </r>
  <r>
    <x v="10"/>
    <x v="6"/>
    <n v="3425"/>
    <n v="1888"/>
    <n v="65312"/>
    <n v="123297123"/>
    <x v="0"/>
  </r>
  <r>
    <x v="11"/>
    <x v="0"/>
    <n v="384"/>
    <n v="230"/>
    <n v="8170"/>
    <n v="1876564"/>
    <x v="0"/>
  </r>
  <r>
    <x v="11"/>
    <x v="1"/>
    <n v="451"/>
    <n v="256"/>
    <n v="8182"/>
    <n v="2094601"/>
    <x v="0"/>
  </r>
  <r>
    <x v="11"/>
    <x v="2"/>
    <n v="425"/>
    <n v="250"/>
    <n v="9005"/>
    <n v="2250728"/>
    <x v="0"/>
  </r>
  <r>
    <x v="11"/>
    <x v="3"/>
    <n v="312"/>
    <n v="177"/>
    <n v="10456"/>
    <n v="1849933"/>
    <x v="0"/>
  </r>
  <r>
    <x v="11"/>
    <x v="4"/>
    <n v="273"/>
    <n v="158"/>
    <n v="10408"/>
    <n v="1639894"/>
    <x v="0"/>
  </r>
  <r>
    <x v="11"/>
    <x v="5"/>
    <n v="286"/>
    <n v="152"/>
    <n v="9956"/>
    <n v="1514136"/>
    <x v="0"/>
  </r>
  <r>
    <x v="11"/>
    <x v="6"/>
    <n v="231"/>
    <n v="87"/>
    <n v="9855"/>
    <n v="853872"/>
    <x v="0"/>
  </r>
  <r>
    <x v="12"/>
    <x v="0"/>
    <n v="60"/>
    <n v="45.306799663781192"/>
    <n v="47935.828973066455"/>
    <n v="2171819"/>
    <x v="0"/>
  </r>
  <r>
    <x v="12"/>
    <x v="1"/>
    <n v="61"/>
    <n v="42.753377804517477"/>
    <n v="45464.056872592118"/>
    <n v="1943742"/>
    <x v="0"/>
  </r>
  <r>
    <x v="12"/>
    <x v="2"/>
    <n v="49"/>
    <n v="38.446533209278677"/>
    <n v="42847.504377909208"/>
    <n v="1647338"/>
    <x v="0"/>
  </r>
  <r>
    <x v="12"/>
    <x v="3"/>
    <n v="56"/>
    <n v="36.391740940557874"/>
    <n v="44065.410407799442"/>
    <n v="1603617"/>
    <x v="0"/>
  </r>
  <r>
    <x v="12"/>
    <x v="4"/>
    <n v="46"/>
    <n v="37.030096405373804"/>
    <n v="46022.915558833971"/>
    <n v="1704233"/>
    <x v="0"/>
  </r>
  <r>
    <x v="12"/>
    <x v="5"/>
    <n v="55"/>
    <n v="41.602694134033825"/>
    <n v="51477.940180994403"/>
    <n v="2141621"/>
    <x v="0"/>
  </r>
  <r>
    <x v="12"/>
    <x v="6"/>
    <n v="60"/>
    <n v="27.241066037187906"/>
    <n v="60364.818240048269"/>
    <n v="1644402"/>
    <x v="0"/>
  </r>
  <r>
    <x v="13"/>
    <x v="0"/>
    <n v="336"/>
    <n v="243"/>
    <n v="4926"/>
    <n v="1195390"/>
    <x v="0"/>
  </r>
  <r>
    <x v="13"/>
    <x v="1"/>
    <n v="338"/>
    <n v="239"/>
    <n v="4740"/>
    <n v="1133898"/>
    <x v="0"/>
  </r>
  <r>
    <x v="13"/>
    <x v="2"/>
    <n v="367"/>
    <n v="248"/>
    <n v="4713"/>
    <n v="1166550"/>
    <x v="0"/>
  </r>
  <r>
    <x v="13"/>
    <x v="3"/>
    <n v="298"/>
    <n v="204"/>
    <n v="4832"/>
    <n v="984881"/>
    <x v="0"/>
  </r>
  <r>
    <x v="13"/>
    <x v="4"/>
    <n v="207"/>
    <n v="160"/>
    <n v="5436"/>
    <n v="868668"/>
    <x v="0"/>
  </r>
  <r>
    <x v="13"/>
    <x v="5"/>
    <n v="177"/>
    <n v="129"/>
    <n v="6082"/>
    <n v="784714"/>
    <x v="0"/>
  </r>
  <r>
    <x v="13"/>
    <x v="6"/>
    <n v="141"/>
    <n v="62"/>
    <n v="6558"/>
    <n v="406943"/>
    <x v="0"/>
  </r>
  <r>
    <x v="14"/>
    <x v="0"/>
    <n v="19"/>
    <n v="16"/>
    <n v="15308"/>
    <n v="252524"/>
    <x v="0"/>
  </r>
  <r>
    <x v="14"/>
    <x v="1"/>
    <n v="26"/>
    <n v="16"/>
    <n v="15282"/>
    <n v="247400"/>
    <x v="0"/>
  </r>
  <r>
    <x v="14"/>
    <x v="2"/>
    <n v="22"/>
    <n v="16"/>
    <n v="14699"/>
    <n v="239575"/>
    <x v="0"/>
  </r>
  <r>
    <x v="14"/>
    <x v="3"/>
    <n v="23"/>
    <n v="19"/>
    <n v="17955"/>
    <n v="335037"/>
    <x v="0"/>
  </r>
  <r>
    <x v="14"/>
    <x v="4"/>
    <n v="30"/>
    <n v="21"/>
    <n v="22198"/>
    <n v="460493"/>
    <x v="0"/>
  </r>
  <r>
    <x v="14"/>
    <x v="5"/>
    <n v="27"/>
    <n v="20"/>
    <n v="21936"/>
    <n v="447616"/>
    <x v="0"/>
  </r>
  <r>
    <x v="14"/>
    <x v="6"/>
    <n v="22"/>
    <n v="10"/>
    <n v="22799"/>
    <n v="222615"/>
    <x v="0"/>
  </r>
  <r>
    <x v="15"/>
    <x v="0"/>
    <n v="197"/>
    <n v="163"/>
    <n v="31020"/>
    <n v="5071220"/>
    <x v="0"/>
  </r>
  <r>
    <x v="15"/>
    <x v="1"/>
    <n v="157"/>
    <n v="126"/>
    <n v="25889"/>
    <n v="3257305"/>
    <x v="0"/>
  </r>
  <r>
    <x v="15"/>
    <x v="2"/>
    <n v="143"/>
    <n v="113"/>
    <n v="20364"/>
    <n v="2303362"/>
    <x v="0"/>
  </r>
  <r>
    <x v="15"/>
    <x v="3"/>
    <n v="145"/>
    <n v="110"/>
    <n v="17493"/>
    <n v="1929958"/>
    <x v="0"/>
  </r>
  <r>
    <x v="15"/>
    <x v="4"/>
    <n v="157"/>
    <n v="125"/>
    <n v="16727"/>
    <n v="2090203"/>
    <x v="0"/>
  </r>
  <r>
    <x v="15"/>
    <x v="5"/>
    <n v="175"/>
    <n v="147"/>
    <n v="25585"/>
    <n v="3748429"/>
    <x v="0"/>
  </r>
  <r>
    <x v="15"/>
    <x v="6"/>
    <n v="165"/>
    <n v="77"/>
    <n v="23403"/>
    <n v="1791804"/>
    <x v="0"/>
  </r>
  <r>
    <x v="16"/>
    <x v="0"/>
    <n v="27"/>
    <n v="22"/>
    <n v="28980"/>
    <n v="634548"/>
    <x v="0"/>
  </r>
  <r>
    <x v="16"/>
    <x v="1"/>
    <n v="33"/>
    <n v="24"/>
    <n v="27402"/>
    <n v="649393"/>
    <x v="0"/>
  </r>
  <r>
    <x v="16"/>
    <x v="2"/>
    <n v="45"/>
    <n v="32"/>
    <n v="26511"/>
    <n v="856984"/>
    <x v="0"/>
  </r>
  <r>
    <x v="16"/>
    <x v="3"/>
    <n v="48"/>
    <n v="40"/>
    <n v="26065"/>
    <n v="1040333"/>
    <x v="0"/>
  </r>
  <r>
    <x v="16"/>
    <x v="4"/>
    <n v="64"/>
    <n v="47"/>
    <n v="25157"/>
    <n v="1177055"/>
    <x v="0"/>
  </r>
  <r>
    <x v="16"/>
    <x v="5"/>
    <n v="95"/>
    <n v="67"/>
    <n v="25846"/>
    <n v="1721321"/>
    <x v="0"/>
  </r>
  <r>
    <x v="16"/>
    <x v="6"/>
    <n v="98"/>
    <n v="48"/>
    <n v="26175"/>
    <n v="1265659"/>
    <x v="0"/>
  </r>
  <r>
    <x v="0"/>
    <x v="0"/>
    <n v="241"/>
    <n v="161"/>
    <n v="8862"/>
    <n v="1431054"/>
    <x v="1"/>
  </r>
  <r>
    <x v="0"/>
    <x v="1"/>
    <n v="265"/>
    <n v="181"/>
    <n v="8845"/>
    <n v="1600402"/>
    <x v="1"/>
  </r>
  <r>
    <x v="0"/>
    <x v="2"/>
    <n v="360"/>
    <n v="219"/>
    <n v="9477"/>
    <n v="2078136"/>
    <x v="1"/>
  </r>
  <r>
    <x v="0"/>
    <x v="3"/>
    <n v="387"/>
    <n v="282"/>
    <n v="10298"/>
    <n v="2899799"/>
    <x v="1"/>
  </r>
  <r>
    <x v="0"/>
    <x v="4"/>
    <n v="380"/>
    <n v="287"/>
    <n v="10339"/>
    <n v="2965115"/>
    <x v="1"/>
  </r>
  <r>
    <x v="0"/>
    <x v="5"/>
    <n v="373"/>
    <n v="266"/>
    <n v="10800"/>
    <n v="2876103"/>
    <x v="1"/>
  </r>
  <r>
    <x v="0"/>
    <x v="6"/>
    <n v="305"/>
    <n v="142"/>
    <n v="11268"/>
    <n v="1598976"/>
    <x v="1"/>
  </r>
  <r>
    <x v="1"/>
    <x v="0"/>
    <n v="50"/>
    <n v="34"/>
    <n v="44286"/>
    <n v="1512398"/>
    <x v="1"/>
  </r>
  <r>
    <x v="1"/>
    <x v="1"/>
    <n v="48"/>
    <n v="36"/>
    <n v="44154"/>
    <n v="1575038"/>
    <x v="1"/>
  </r>
  <r>
    <x v="1"/>
    <x v="2"/>
    <n v="47"/>
    <n v="28"/>
    <n v="43029"/>
    <n v="1223309"/>
    <x v="1"/>
  </r>
  <r>
    <x v="1"/>
    <x v="3"/>
    <n v="33"/>
    <n v="22"/>
    <n v="41851"/>
    <n v="927839"/>
    <x v="1"/>
  </r>
  <r>
    <x v="1"/>
    <x v="4"/>
    <n v="34"/>
    <n v="24"/>
    <n v="43302"/>
    <n v="1018959"/>
    <x v="1"/>
  </r>
  <r>
    <x v="1"/>
    <x v="5"/>
    <n v="39"/>
    <n v="28"/>
    <n v="43079"/>
    <n v="1212470"/>
    <x v="1"/>
  </r>
  <r>
    <x v="1"/>
    <x v="6"/>
    <n v="35"/>
    <n v="16"/>
    <n v="41976"/>
    <n v="660580"/>
    <x v="1"/>
  </r>
  <r>
    <x v="2"/>
    <x v="0"/>
    <n v="1461"/>
    <n v="1097"/>
    <n v="20979"/>
    <n v="23005729"/>
    <x v="1"/>
  </r>
  <r>
    <x v="2"/>
    <x v="1"/>
    <n v="1493"/>
    <n v="1139"/>
    <n v="20567"/>
    <n v="23417312"/>
    <x v="1"/>
  </r>
  <r>
    <x v="2"/>
    <x v="2"/>
    <n v="1502"/>
    <n v="1154"/>
    <n v="18988"/>
    <n v="21918696"/>
    <x v="1"/>
  </r>
  <r>
    <x v="2"/>
    <x v="3"/>
    <n v="1399"/>
    <n v="1081"/>
    <n v="17885"/>
    <n v="19334120"/>
    <x v="1"/>
  </r>
  <r>
    <x v="2"/>
    <x v="4"/>
    <n v="1376"/>
    <n v="1059"/>
    <n v="17251"/>
    <n v="18274251"/>
    <x v="1"/>
  </r>
  <r>
    <x v="2"/>
    <x v="5"/>
    <n v="1349"/>
    <n v="1052"/>
    <n v="19566"/>
    <n v="20587768"/>
    <x v="1"/>
  </r>
  <r>
    <x v="2"/>
    <x v="6"/>
    <n v="1182"/>
    <n v="541"/>
    <n v="22933"/>
    <n v="12412400"/>
    <x v="1"/>
  </r>
  <r>
    <x v="3"/>
    <x v="0"/>
    <n v="6182"/>
    <n v="4159"/>
    <n v="59344"/>
    <n v="246789800"/>
    <x v="1"/>
  </r>
  <r>
    <x v="3"/>
    <x v="1"/>
    <n v="6108"/>
    <n v="4110"/>
    <n v="60822"/>
    <n v="249956406"/>
    <x v="1"/>
  </r>
  <r>
    <x v="3"/>
    <x v="2"/>
    <n v="5811"/>
    <n v="3923"/>
    <n v="60190"/>
    <n v="236136392"/>
    <x v="1"/>
  </r>
  <r>
    <x v="3"/>
    <x v="3"/>
    <n v="5840"/>
    <n v="3817"/>
    <n v="63026"/>
    <n v="240560891"/>
    <x v="1"/>
  </r>
  <r>
    <x v="3"/>
    <x v="4"/>
    <n v="5784"/>
    <n v="3782"/>
    <n v="64510"/>
    <n v="244006431"/>
    <x v="1"/>
  </r>
  <r>
    <x v="3"/>
    <x v="5"/>
    <n v="5609"/>
    <n v="3563"/>
    <n v="65186"/>
    <n v="232261653"/>
    <x v="1"/>
  </r>
  <r>
    <x v="3"/>
    <x v="6"/>
    <n v="4122"/>
    <n v="1726"/>
    <n v="64782"/>
    <n v="111783147"/>
    <x v="1"/>
  </r>
  <r>
    <x v="4"/>
    <x v="0"/>
    <n v="23"/>
    <n v="17"/>
    <n v="9945"/>
    <n v="165710"/>
    <x v="1"/>
  </r>
  <r>
    <x v="4"/>
    <x v="1"/>
    <n v="22"/>
    <n v="16"/>
    <n v="10394"/>
    <n v="163485"/>
    <x v="1"/>
  </r>
  <r>
    <x v="4"/>
    <x v="2"/>
    <n v="20"/>
    <n v="17"/>
    <n v="12102"/>
    <n v="210376"/>
    <x v="1"/>
  </r>
  <r>
    <x v="4"/>
    <x v="3"/>
    <n v="26"/>
    <n v="18"/>
    <n v="13583"/>
    <n v="243078"/>
    <x v="1"/>
  </r>
  <r>
    <x v="4"/>
    <x v="4"/>
    <n v="40"/>
    <n v="30"/>
    <n v="13498"/>
    <n v="406936"/>
    <x v="1"/>
  </r>
  <r>
    <x v="4"/>
    <x v="5"/>
    <n v="50"/>
    <n v="38"/>
    <n v="14694"/>
    <n v="561699"/>
    <x v="1"/>
  </r>
  <r>
    <x v="4"/>
    <x v="6"/>
    <n v="40"/>
    <n v="20"/>
    <n v="14875"/>
    <n v="294886"/>
    <x v="1"/>
  </r>
  <r>
    <x v="5"/>
    <x v="0"/>
    <n v="418"/>
    <n v="310"/>
    <n v="10902"/>
    <n v="3375525"/>
    <x v="1"/>
  </r>
  <r>
    <x v="5"/>
    <x v="1"/>
    <n v="435"/>
    <n v="312"/>
    <n v="11960"/>
    <n v="3737402"/>
    <x v="1"/>
  </r>
  <r>
    <x v="5"/>
    <x v="2"/>
    <n v="464"/>
    <n v="330"/>
    <n v="12479"/>
    <n v="4114332"/>
    <x v="1"/>
  </r>
  <r>
    <x v="5"/>
    <x v="3"/>
    <n v="415"/>
    <n v="252"/>
    <n v="13666"/>
    <n v="3450421"/>
    <x v="1"/>
  </r>
  <r>
    <x v="5"/>
    <x v="4"/>
    <n v="409"/>
    <n v="259"/>
    <n v="11508"/>
    <n v="2982367"/>
    <x v="1"/>
  </r>
  <r>
    <x v="5"/>
    <x v="5"/>
    <n v="453"/>
    <n v="280"/>
    <n v="16011"/>
    <n v="4475253"/>
    <x v="1"/>
  </r>
  <r>
    <x v="5"/>
    <x v="6"/>
    <n v="329"/>
    <n v="140"/>
    <n v="17842"/>
    <n v="2498950"/>
    <x v="1"/>
  </r>
  <r>
    <x v="6"/>
    <x v="0"/>
    <n v="553"/>
    <n v="406"/>
    <n v="17188"/>
    <n v="6982989"/>
    <x v="1"/>
  </r>
  <r>
    <x v="6"/>
    <x v="1"/>
    <n v="580"/>
    <n v="431"/>
    <n v="16803"/>
    <n v="7246784"/>
    <x v="1"/>
  </r>
  <r>
    <x v="6"/>
    <x v="2"/>
    <n v="580"/>
    <n v="433"/>
    <n v="15178"/>
    <n v="6572269"/>
    <x v="1"/>
  </r>
  <r>
    <x v="6"/>
    <x v="3"/>
    <n v="561"/>
    <n v="410"/>
    <n v="13887"/>
    <n v="5696096"/>
    <x v="1"/>
  </r>
  <r>
    <x v="6"/>
    <x v="4"/>
    <n v="551"/>
    <n v="400"/>
    <n v="13477"/>
    <n v="5390034"/>
    <x v="1"/>
  </r>
  <r>
    <x v="6"/>
    <x v="5"/>
    <n v="648"/>
    <n v="454"/>
    <n v="15944"/>
    <n v="7245758"/>
    <x v="1"/>
  </r>
  <r>
    <x v="6"/>
    <x v="6"/>
    <n v="612"/>
    <n v="267"/>
    <n v="17864"/>
    <n v="4773811"/>
    <x v="1"/>
  </r>
  <r>
    <x v="7"/>
    <x v="0"/>
    <n v="1453"/>
    <n v="879"/>
    <n v="6064"/>
    <n v="5328367"/>
    <x v="1"/>
  </r>
  <r>
    <x v="7"/>
    <x v="1"/>
    <n v="1429"/>
    <n v="876"/>
    <n v="5969"/>
    <n v="5230389"/>
    <x v="1"/>
  </r>
  <r>
    <x v="7"/>
    <x v="2"/>
    <n v="1429"/>
    <n v="850"/>
    <n v="6091"/>
    <n v="5177544"/>
    <x v="1"/>
  </r>
  <r>
    <x v="7"/>
    <x v="3"/>
    <n v="1356"/>
    <n v="835"/>
    <n v="6178"/>
    <n v="5159385"/>
    <x v="1"/>
  </r>
  <r>
    <x v="7"/>
    <x v="4"/>
    <n v="1450"/>
    <n v="839"/>
    <n v="6313"/>
    <n v="5298069"/>
    <x v="1"/>
  </r>
  <r>
    <x v="7"/>
    <x v="5"/>
    <n v="1422"/>
    <n v="808"/>
    <n v="7044"/>
    <n v="5692535"/>
    <x v="1"/>
  </r>
  <r>
    <x v="7"/>
    <x v="6"/>
    <n v="1067"/>
    <n v="430"/>
    <n v="7363"/>
    <n v="3166025"/>
    <x v="1"/>
  </r>
  <r>
    <x v="8"/>
    <x v="0"/>
    <n v="2"/>
    <n v="1"/>
    <n v="46247"/>
    <n v="49541"/>
    <x v="1"/>
  </r>
  <r>
    <x v="8"/>
    <x v="1"/>
    <n v="1"/>
    <n v="1"/>
    <n v="50703"/>
    <n v="50703"/>
    <x v="1"/>
  </r>
  <r>
    <x v="8"/>
    <x v="2"/>
    <n v="2"/>
    <n v="2"/>
    <n v="44991"/>
    <n v="71370"/>
    <x v="1"/>
  </r>
  <r>
    <x v="8"/>
    <x v="3"/>
    <n v="3"/>
    <n v="2"/>
    <n v="48988"/>
    <n v="110323"/>
    <x v="1"/>
  </r>
  <r>
    <x v="8"/>
    <x v="4"/>
    <n v="3"/>
    <n v="2"/>
    <n v="91196"/>
    <n v="166902"/>
    <x v="1"/>
  </r>
  <r>
    <x v="8"/>
    <x v="5"/>
    <n v="3"/>
    <n v="2"/>
    <n v="81557"/>
    <n v="176744"/>
    <x v="1"/>
  </r>
  <r>
    <x v="8"/>
    <x v="6"/>
    <n v="4"/>
    <n v="2"/>
    <n v="93237"/>
    <n v="148924"/>
    <x v="1"/>
  </r>
  <r>
    <x v="9"/>
    <x v="1"/>
    <n v="1"/>
    <n v="0"/>
    <n v="111313"/>
    <n v="37206"/>
    <x v="1"/>
  </r>
  <r>
    <x v="9"/>
    <x v="2"/>
    <n v="33"/>
    <n v="12"/>
    <n v="12030"/>
    <n v="147953"/>
    <x v="1"/>
  </r>
  <r>
    <x v="9"/>
    <x v="3"/>
    <n v="39"/>
    <n v="21"/>
    <n v="8476"/>
    <n v="175385"/>
    <x v="1"/>
  </r>
  <r>
    <x v="9"/>
    <x v="4"/>
    <n v="35"/>
    <n v="22"/>
    <n v="9809"/>
    <n v="217355"/>
    <x v="1"/>
  </r>
  <r>
    <x v="9"/>
    <x v="5"/>
    <n v="26"/>
    <n v="15"/>
    <n v="20729"/>
    <n v="306055"/>
    <x v="1"/>
  </r>
  <r>
    <x v="9"/>
    <x v="6"/>
    <n v="12"/>
    <n v="4"/>
    <n v="38254"/>
    <n v="144945"/>
    <x v="1"/>
  </r>
  <r>
    <x v="10"/>
    <x v="0"/>
    <n v="374"/>
    <n v="338"/>
    <n v="92469"/>
    <n v="31255520"/>
    <x v="1"/>
  </r>
  <r>
    <x v="10"/>
    <x v="1"/>
    <n v="375"/>
    <n v="348"/>
    <n v="96704"/>
    <n v="33616762"/>
    <x v="1"/>
  </r>
  <r>
    <x v="10"/>
    <x v="2"/>
    <n v="368"/>
    <n v="335"/>
    <n v="98634"/>
    <n v="33083880"/>
    <x v="1"/>
  </r>
  <r>
    <x v="10"/>
    <x v="3"/>
    <n v="391"/>
    <n v="352"/>
    <n v="102224"/>
    <n v="35985947"/>
    <x v="1"/>
  </r>
  <r>
    <x v="10"/>
    <x v="4"/>
    <n v="416"/>
    <n v="376"/>
    <n v="104447"/>
    <n v="39261080"/>
    <x v="1"/>
  </r>
  <r>
    <x v="10"/>
    <x v="5"/>
    <n v="423"/>
    <n v="368"/>
    <n v="96235"/>
    <n v="35405854"/>
    <x v="1"/>
  </r>
  <r>
    <x v="10"/>
    <x v="6"/>
    <n v="407"/>
    <n v="216"/>
    <n v="97981"/>
    <n v="21116589"/>
    <x v="1"/>
  </r>
  <r>
    <x v="11"/>
    <x v="0"/>
    <n v="324"/>
    <n v="196"/>
    <n v="8616"/>
    <n v="1685895"/>
    <x v="1"/>
  </r>
  <r>
    <x v="11"/>
    <x v="1"/>
    <n v="486"/>
    <n v="253"/>
    <n v="7849"/>
    <n v="1986544"/>
    <x v="1"/>
  </r>
  <r>
    <x v="11"/>
    <x v="2"/>
    <n v="414"/>
    <n v="210"/>
    <n v="8715"/>
    <n v="1831648"/>
    <x v="1"/>
  </r>
  <r>
    <x v="11"/>
    <x v="3"/>
    <n v="256"/>
    <n v="158"/>
    <n v="9858"/>
    <n v="1555194"/>
    <x v="1"/>
  </r>
  <r>
    <x v="11"/>
    <x v="4"/>
    <n v="258"/>
    <n v="158"/>
    <n v="10054"/>
    <n v="1584895"/>
    <x v="1"/>
  </r>
  <r>
    <x v="11"/>
    <x v="5"/>
    <n v="309"/>
    <n v="161"/>
    <n v="9679"/>
    <n v="1560332"/>
    <x v="1"/>
  </r>
  <r>
    <x v="11"/>
    <x v="6"/>
    <n v="262"/>
    <n v="104"/>
    <n v="9847"/>
    <n v="1021912"/>
    <x v="1"/>
  </r>
  <r>
    <x v="12"/>
    <x v="0"/>
    <n v="273"/>
    <n v="221.22167537350643"/>
    <n v="42973.130837876801"/>
    <n v="9506588"/>
    <x v="1"/>
  </r>
  <r>
    <x v="12"/>
    <x v="1"/>
    <n v="275"/>
    <n v="231.85180071035541"/>
    <n v="42912.688059858672"/>
    <n v="9949384"/>
    <x v="1"/>
  </r>
  <r>
    <x v="12"/>
    <x v="2"/>
    <n v="279"/>
    <n v="235.51481039472833"/>
    <n v="42946.105949973826"/>
    <n v="10114444"/>
    <x v="1"/>
  </r>
  <r>
    <x v="12"/>
    <x v="3"/>
    <n v="280"/>
    <n v="234.83809880756294"/>
    <n v="42983.83461310374"/>
    <n v="10094242"/>
    <x v="1"/>
  </r>
  <r>
    <x v="12"/>
    <x v="4"/>
    <n v="292"/>
    <n v="241.83809113633848"/>
    <n v="42870.037351374747"/>
    <n v="10367608"/>
    <x v="1"/>
  </r>
  <r>
    <x v="12"/>
    <x v="5"/>
    <n v="320"/>
    <n v="258.43533322155264"/>
    <n v="42999.429921114395"/>
    <n v="11112572"/>
    <x v="1"/>
  </r>
  <r>
    <x v="12"/>
    <x v="6"/>
    <n v="314"/>
    <n v="167.88474752356436"/>
    <n v="43817.571926642515"/>
    <n v="7356302"/>
    <x v="1"/>
  </r>
  <r>
    <x v="13"/>
    <x v="0"/>
    <n v="334"/>
    <n v="256"/>
    <n v="5294"/>
    <n v="1353053"/>
    <x v="1"/>
  </r>
  <r>
    <x v="13"/>
    <x v="1"/>
    <n v="360"/>
    <n v="263"/>
    <n v="4720"/>
    <n v="1239185"/>
    <x v="1"/>
  </r>
  <r>
    <x v="13"/>
    <x v="2"/>
    <n v="383"/>
    <n v="276"/>
    <n v="4695"/>
    <n v="1296429"/>
    <x v="1"/>
  </r>
  <r>
    <x v="13"/>
    <x v="3"/>
    <n v="378"/>
    <n v="273"/>
    <n v="5106"/>
    <n v="1394774"/>
    <x v="1"/>
  </r>
  <r>
    <x v="13"/>
    <x v="4"/>
    <n v="334"/>
    <n v="256"/>
    <n v="6038"/>
    <n v="1543214"/>
    <x v="1"/>
  </r>
  <r>
    <x v="13"/>
    <x v="5"/>
    <n v="289"/>
    <n v="215"/>
    <n v="6893"/>
    <n v="1480318"/>
    <x v="1"/>
  </r>
  <r>
    <x v="13"/>
    <x v="6"/>
    <n v="259"/>
    <n v="114"/>
    <n v="7456"/>
    <n v="849467"/>
    <x v="1"/>
  </r>
  <r>
    <x v="14"/>
    <x v="0"/>
    <n v="163"/>
    <n v="128"/>
    <n v="14416"/>
    <n v="1851648"/>
    <x v="1"/>
  </r>
  <r>
    <x v="14"/>
    <x v="1"/>
    <n v="171"/>
    <n v="130"/>
    <n v="14429"/>
    <n v="1875975"/>
    <x v="1"/>
  </r>
  <r>
    <x v="14"/>
    <x v="2"/>
    <n v="117"/>
    <n v="88"/>
    <n v="14381"/>
    <n v="1260628"/>
    <x v="1"/>
  </r>
  <r>
    <x v="14"/>
    <x v="3"/>
    <n v="109"/>
    <n v="71"/>
    <n v="14385"/>
    <n v="1018823"/>
    <x v="1"/>
  </r>
  <r>
    <x v="14"/>
    <x v="4"/>
    <n v="120"/>
    <n v="83"/>
    <n v="17471"/>
    <n v="1444051"/>
    <x v="1"/>
  </r>
  <r>
    <x v="14"/>
    <x v="5"/>
    <n v="140"/>
    <n v="90"/>
    <n v="20178"/>
    <n v="1822084"/>
    <x v="1"/>
  </r>
  <r>
    <x v="14"/>
    <x v="6"/>
    <n v="114"/>
    <n v="50"/>
    <n v="20392"/>
    <n v="1019602"/>
    <x v="1"/>
  </r>
  <r>
    <x v="15"/>
    <x v="0"/>
    <n v="350"/>
    <n v="285"/>
    <n v="27723"/>
    <n v="7906530"/>
    <x v="1"/>
  </r>
  <r>
    <x v="15"/>
    <x v="1"/>
    <n v="285"/>
    <n v="234"/>
    <n v="25937"/>
    <n v="6076830"/>
    <x v="1"/>
  </r>
  <r>
    <x v="15"/>
    <x v="2"/>
    <n v="278"/>
    <n v="215"/>
    <n v="22371"/>
    <n v="4810966"/>
    <x v="1"/>
  </r>
  <r>
    <x v="15"/>
    <x v="3"/>
    <n v="274"/>
    <n v="208"/>
    <n v="19786"/>
    <n v="4114767"/>
    <x v="1"/>
  </r>
  <r>
    <x v="15"/>
    <x v="4"/>
    <n v="273"/>
    <n v="223"/>
    <n v="18622"/>
    <n v="4154298"/>
    <x v="1"/>
  </r>
  <r>
    <x v="15"/>
    <x v="5"/>
    <n v="302"/>
    <n v="244"/>
    <n v="20312"/>
    <n v="4946636"/>
    <x v="1"/>
  </r>
  <r>
    <x v="15"/>
    <x v="6"/>
    <n v="290"/>
    <n v="125"/>
    <n v="18990"/>
    <n v="2381718"/>
    <x v="1"/>
  </r>
  <r>
    <x v="16"/>
    <x v="0"/>
    <n v="73"/>
    <n v="54"/>
    <n v="25738"/>
    <n v="1401339"/>
    <x v="1"/>
  </r>
  <r>
    <x v="16"/>
    <x v="1"/>
    <n v="55"/>
    <n v="38"/>
    <n v="25683"/>
    <n v="973573"/>
    <x v="1"/>
  </r>
  <r>
    <x v="16"/>
    <x v="2"/>
    <n v="73"/>
    <n v="51"/>
    <n v="25606"/>
    <n v="1302048"/>
    <x v="1"/>
  </r>
  <r>
    <x v="16"/>
    <x v="3"/>
    <n v="83"/>
    <n v="63"/>
    <n v="24575"/>
    <n v="1547809"/>
    <x v="1"/>
  </r>
  <r>
    <x v="16"/>
    <x v="4"/>
    <n v="105"/>
    <n v="78"/>
    <n v="23743"/>
    <n v="1862787"/>
    <x v="1"/>
  </r>
  <r>
    <x v="16"/>
    <x v="5"/>
    <n v="129"/>
    <n v="91"/>
    <n v="24080"/>
    <n v="2189727"/>
    <x v="1"/>
  </r>
  <r>
    <x v="16"/>
    <x v="6"/>
    <n v="127"/>
    <n v="60"/>
    <n v="23074"/>
    <n v="1379014"/>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x v="0"/>
    <n v="1"/>
    <x v="0"/>
    <n v="894"/>
    <n v="5895"/>
    <n v="29327157"/>
    <n v="167395"/>
    <x v="0"/>
    <n v="5503.3966571620103"/>
    <n v="458.61638809683421"/>
    <n v="63947.032337204095"/>
    <n v="29327157"/>
    <n v="0"/>
    <n v="0"/>
  </r>
  <r>
    <x v="1"/>
    <n v="1"/>
    <x v="0"/>
    <n v="992"/>
    <n v="6465"/>
    <n v="32393610"/>
    <n v="183383"/>
    <x v="0"/>
    <n v="6029.0294762707426"/>
    <n v="502.41912302256191"/>
    <n v="64475.272766529059"/>
    <n v="32441542"/>
    <n v="-47932"/>
    <n v="-1.4774883388711918E-3"/>
  </r>
  <r>
    <x v="2"/>
    <n v="1"/>
    <x v="0"/>
    <n v="1026"/>
    <n v="6492"/>
    <n v="32902878.649999999"/>
    <n v="185489"/>
    <x v="0"/>
    <n v="6098.2678248473621"/>
    <n v="508.18898540394684"/>
    <n v="64745.359689065896"/>
    <n v="32881234"/>
    <n v="21644.64999999851"/>
    <n v="6.582675698849535E-4"/>
  </r>
  <r>
    <x v="3"/>
    <n v="1"/>
    <x v="0"/>
    <n v="1076"/>
    <n v="6369"/>
    <n v="33335644.050000001"/>
    <n v="182417"/>
    <x v="0"/>
    <n v="5997.2705756415808"/>
    <n v="499.77254797013171"/>
    <n v="66701.630942706892"/>
    <n v="32949199"/>
    <n v="386445.05000000075"/>
    <n v="1.172851121509815E-2"/>
  </r>
  <r>
    <x v="4"/>
    <n v="1"/>
    <x v="0"/>
    <n v="1111"/>
    <n v="6523"/>
    <n v="34386634.829999998"/>
    <n v="185661"/>
    <x v="0"/>
    <n v="6103.9226187482063"/>
    <n v="508.66021822901718"/>
    <n v="67602.367155274362"/>
    <n v="33229535"/>
    <n v="1157099.8299999982"/>
    <n v="3.4821427082864634E-2"/>
  </r>
  <r>
    <x v="5"/>
    <n v="1"/>
    <x v="0"/>
    <n v="1123"/>
    <n v="6378"/>
    <n v="34116016.539999999"/>
    <n v="182889"/>
    <x v="0"/>
    <n v="6012.7883821601772"/>
    <n v="501.06569851334808"/>
    <n v="68086.912836423522"/>
    <n v="15885086"/>
    <n v="18230930.539999999"/>
    <n v="1.1476759105994137"/>
  </r>
  <r>
    <x v="0"/>
    <n v="1"/>
    <x v="0"/>
    <n v="6432"/>
    <n v="51766"/>
    <n v="246789800"/>
    <n v="1522733"/>
    <x v="1"/>
    <n v="50062.449308224735"/>
    <n v="4171.8707756853946"/>
    <n v="59155.667389878588"/>
    <n v="246789800"/>
    <n v="0"/>
    <n v="0"/>
  </r>
  <r>
    <x v="1"/>
    <n v="1"/>
    <x v="0"/>
    <n v="6340"/>
    <n v="50730"/>
    <n v="250004338"/>
    <n v="1504560"/>
    <x v="1"/>
    <n v="49464.980880550043"/>
    <n v="4122.0817400458373"/>
    <n v="60650.019520772526"/>
    <n v="249957106"/>
    <n v="47232"/>
    <n v="1.8896042107320607E-4"/>
  </r>
  <r>
    <x v="2"/>
    <n v="1"/>
    <x v="0"/>
    <n v="6033"/>
    <n v="48232"/>
    <n v="236199464.63999999"/>
    <n v="1437832"/>
    <x v="1"/>
    <n v="47271.183860692181"/>
    <n v="3939.2653217243483"/>
    <n v="59960.283288714243"/>
    <n v="235812739"/>
    <n v="386725.63999998569"/>
    <n v="1.6399692469539812E-3"/>
  </r>
  <r>
    <x v="3"/>
    <n v="1"/>
    <x v="0"/>
    <n v="6020"/>
    <n v="47160"/>
    <n v="240622227.63"/>
    <n v="1394435"/>
    <x v="1"/>
    <n v="45844.433332116896"/>
    <n v="3820.3694443430745"/>
    <n v="62984.020560183235"/>
    <n v="236613370"/>
    <n v="4008857.6299999952"/>
    <n v="1.694265049350337E-2"/>
  </r>
  <r>
    <x v="4"/>
    <n v="1"/>
    <x v="0"/>
    <n v="5965"/>
    <n v="46906"/>
    <n v="244129021.77000001"/>
    <n v="1380812"/>
    <x v="1"/>
    <n v="45396.553929144779"/>
    <n v="3783.046160762065"/>
    <n v="64532.393049315084"/>
    <n v="237182620"/>
    <n v="6946401.7700000107"/>
    <n v="2.9287144943419594E-2"/>
  </r>
  <r>
    <x v="5"/>
    <n v="1"/>
    <x v="0"/>
    <n v="5762"/>
    <n v="43860"/>
    <n v="232342181.15000001"/>
    <n v="1299799"/>
    <x v="1"/>
    <n v="42733.11312513829"/>
    <n v="3561.092760428191"/>
    <n v="65244.630449351971"/>
    <n v="114401932"/>
    <n v="117940249.15000001"/>
    <n v="1.0309288233873533"/>
  </r>
  <r>
    <x v="0"/>
    <n v="2"/>
    <x v="1"/>
    <n v="88"/>
    <n v="1529"/>
    <n v="478938"/>
    <n v="19576"/>
    <x v="0"/>
    <n v="643.5944500170466"/>
    <n v="53.632870834753881"/>
    <n v="8929.9340599468742"/>
    <n v="478938"/>
    <n v="0"/>
    <n v="0"/>
  </r>
  <r>
    <x v="1"/>
    <n v="2"/>
    <x v="1"/>
    <n v="91"/>
    <n v="2068"/>
    <n v="526942"/>
    <n v="20723"/>
    <x v="0"/>
    <n v="681.30403492558526"/>
    <n v="56.775336243798769"/>
    <n v="9281.1779702591321"/>
    <n v="528483"/>
    <n v="-1541"/>
    <n v="-2.9158932264614001E-3"/>
  </r>
  <r>
    <x v="2"/>
    <n v="2"/>
    <x v="1"/>
    <n v="136"/>
    <n v="3098"/>
    <n v="659645.22"/>
    <n v="25052"/>
    <x v="0"/>
    <n v="823.62730699974713"/>
    <n v="68.635608916645594"/>
    <n v="9610.830739494204"/>
    <n v="582424"/>
    <n v="77221.219999999972"/>
    <n v="0.13258591678914325"/>
  </r>
  <r>
    <x v="3"/>
    <n v="2"/>
    <x v="1"/>
    <n v="141"/>
    <n v="4383"/>
    <n v="884511.21"/>
    <n v="32005"/>
    <x v="0"/>
    <n v="1052.2190627705136"/>
    <n v="87.684921897542793"/>
    <n v="10087.380941429416"/>
    <n v="595028"/>
    <n v="289483.20999999996"/>
    <n v="0.48650350907856432"/>
  </r>
  <r>
    <x v="4"/>
    <n v="2"/>
    <x v="1"/>
    <n v="123"/>
    <n v="4202"/>
    <n v="843179.92"/>
    <n v="30656"/>
    <x v="0"/>
    <n v="1007.8683826993554"/>
    <n v="83.989031891612953"/>
    <n v="10039.167031810959"/>
    <n v="617815"/>
    <n v="225364.92000000004"/>
    <n v="0.36477735244369275"/>
  </r>
  <r>
    <x v="5"/>
    <n v="2"/>
    <x v="1"/>
    <n v="101"/>
    <n v="3115"/>
    <n v="772077.97"/>
    <n v="24787"/>
    <x v="0"/>
    <n v="814.91497918739958"/>
    <n v="67.90958159894997"/>
    <n v="11369.205225848984"/>
    <n v="289182"/>
    <n v="482895.97"/>
    <n v="1.6698686986050306"/>
  </r>
  <r>
    <x v="0"/>
    <n v="2"/>
    <x v="1"/>
    <n v="244"/>
    <n v="4347"/>
    <n v="1431054"/>
    <n v="59202"/>
    <x v="1"/>
    <n v="1946.3669099871879"/>
    <n v="162.19724249893233"/>
    <n v="8822.9243478625722"/>
    <n v="1431054"/>
    <n v="0"/>
    <n v="0"/>
  </r>
  <r>
    <x v="1"/>
    <n v="2"/>
    <x v="1"/>
    <n v="267"/>
    <n v="5703"/>
    <n v="1601943"/>
    <n v="66226"/>
    <x v="1"/>
    <n v="2177.2929120774893"/>
    <n v="181.44107600645745"/>
    <n v="8828.9985666916309"/>
    <n v="1600402"/>
    <n v="1541"/>
    <n v="9.628830756272487E-4"/>
  </r>
  <r>
    <x v="2"/>
    <n v="2"/>
    <x v="1"/>
    <n v="361"/>
    <n v="7715"/>
    <n v="2081759.99"/>
    <n v="80437"/>
    <x v="1"/>
    <n v="2644.5038197804033"/>
    <n v="220.37531831503361"/>
    <n v="9446.4298720787647"/>
    <n v="2001858"/>
    <n v="79901.989999999991"/>
    <n v="3.9913914972990086E-2"/>
  </r>
  <r>
    <x v="3"/>
    <n v="2"/>
    <x v="1"/>
    <n v="389"/>
    <n v="10272"/>
    <n v="2901359.22"/>
    <n v="102582"/>
    <x v="1"/>
    <n v="3372.558534514133"/>
    <n v="281.0465445428444"/>
    <n v="10323.411820342448"/>
    <n v="2696298"/>
    <n v="205061.2200000002"/>
    <n v="7.6052876944610798E-2"/>
  </r>
  <r>
    <x v="4"/>
    <n v="2"/>
    <x v="1"/>
    <n v="380"/>
    <n v="11034"/>
    <n v="2967726.23"/>
    <n v="104522"/>
    <x v="1"/>
    <n v="3436.339349442263"/>
    <n v="286.3616124535219"/>
    <n v="10363.56166796511"/>
    <n v="2790314"/>
    <n v="177412.22999999998"/>
    <n v="6.3581457140665876E-2"/>
  </r>
  <r>
    <x v="5"/>
    <n v="2"/>
    <x v="1"/>
    <n v="373"/>
    <n v="10173"/>
    <n v="2876682.82"/>
    <n v="96686"/>
    <x v="1"/>
    <n v="3178.7174598665797"/>
    <n v="264.89312165554833"/>
    <n v="10859.786777478774"/>
    <n v="1356253"/>
    <n v="1520429.8199999998"/>
    <n v="1.1210517654154497"/>
  </r>
  <r>
    <x v="0"/>
    <n v="3"/>
    <x v="2"/>
    <n v="1066"/>
    <n v="33855"/>
    <n v="14299453"/>
    <n v="267150"/>
    <x v="0"/>
    <n v="8783.0127361081941"/>
    <n v="731.91772800901617"/>
    <n v="19536.967684739357"/>
    <n v="14330408"/>
    <n v="-30955"/>
    <n v="-2.1600920225020811E-3"/>
  </r>
  <r>
    <x v="1"/>
    <n v="3"/>
    <x v="2"/>
    <n v="1032"/>
    <n v="33084"/>
    <n v="13422773"/>
    <n v="286638"/>
    <x v="0"/>
    <n v="9423.7140357573662"/>
    <n v="785.30950297978052"/>
    <n v="17092.334868059781"/>
    <n v="13431068"/>
    <n v="-8295"/>
    <n v="-6.1759794530114802E-4"/>
  </r>
  <r>
    <x v="2"/>
    <n v="3"/>
    <x v="2"/>
    <n v="1028"/>
    <n v="33908"/>
    <n v="11712823.529999999"/>
    <n v="281629"/>
    <x v="0"/>
    <n v="9259.0346017496322"/>
    <n v="771.58621681246939"/>
    <n v="15180.187611939611"/>
    <n v="11814171"/>
    <n v="-101347.47000000067"/>
    <n v="-8.5784664874074251E-3"/>
  </r>
  <r>
    <x v="3"/>
    <n v="3"/>
    <x v="2"/>
    <n v="882"/>
    <n v="34177"/>
    <n v="10018225.460000001"/>
    <n v="251102"/>
    <x v="0"/>
    <n v="8255.4073144759113"/>
    <n v="687.95060953965924"/>
    <n v="14562.419628792359"/>
    <n v="9891258"/>
    <n v="126967.46000000089"/>
    <n v="1.2836330828697512E-2"/>
  </r>
  <r>
    <x v="4"/>
    <n v="3"/>
    <x v="2"/>
    <n v="855"/>
    <n v="30235"/>
    <n v="8899915.6400000006"/>
    <n v="236582"/>
    <x v="0"/>
    <n v="7778.0375037767117"/>
    <n v="648.16979198139268"/>
    <n v="13730.839897357473"/>
    <n v="8617834"/>
    <n v="282081.6400000006"/>
    <n v="3.2732313015080193E-2"/>
  </r>
  <r>
    <x v="5"/>
    <n v="3"/>
    <x v="2"/>
    <n v="836"/>
    <n v="28380"/>
    <n v="9142276.3900000006"/>
    <n v="219530"/>
    <x v="0"/>
    <n v="7217.4238665836856"/>
    <n v="601.45198888197376"/>
    <n v="15200.342768829118"/>
    <n v="4537018"/>
    <n v="4605258.3900000006"/>
    <n v="1.0150408021303863"/>
  </r>
  <r>
    <x v="0"/>
    <n v="3"/>
    <x v="2"/>
    <n v="1491"/>
    <n v="52939"/>
    <n v="23036684"/>
    <n v="403049"/>
    <x v="1"/>
    <n v="13250.924575241143"/>
    <n v="1104.2437146034285"/>
    <n v="20861.95619259038"/>
    <n v="23005729"/>
    <n v="30955"/>
    <n v="1.3455344101462726E-3"/>
  </r>
  <r>
    <x v="1"/>
    <n v="3"/>
    <x v="2"/>
    <n v="1514"/>
    <n v="54994"/>
    <n v="23425607"/>
    <n v="417767"/>
    <x v="1"/>
    <n v="13734.803974268058"/>
    <n v="1144.5669978556714"/>
    <n v="20466.785294253208"/>
    <n v="23417312"/>
    <n v="8295"/>
    <n v="3.5422511345452459E-4"/>
  </r>
  <r>
    <x v="2"/>
    <n v="3"/>
    <x v="2"/>
    <n v="1521"/>
    <n v="57138"/>
    <n v="21899251.629999999"/>
    <n v="423590"/>
    <x v="1"/>
    <n v="13926.245049178624"/>
    <n v="1160.5204207648853"/>
    <n v="18870.199298661595"/>
    <n v="22168723"/>
    <n v="-269471.37000000104"/>
    <n v="-1.2155475531901456E-2"/>
  </r>
  <r>
    <x v="3"/>
    <n v="3"/>
    <x v="2"/>
    <n v="1413"/>
    <n v="58800"/>
    <n v="19347347.670000002"/>
    <n v="395529"/>
    <x v="1"/>
    <n v="13003.691725622824"/>
    <n v="1083.6409771352353"/>
    <n v="17854.019992071146"/>
    <n v="19459779"/>
    <n v="-112431.32999999821"/>
    <n v="-5.7776262515621688E-3"/>
  </r>
  <r>
    <x v="4"/>
    <n v="3"/>
    <x v="2"/>
    <n v="1382"/>
    <n v="51383"/>
    <n v="18294156.57"/>
    <n v="387089"/>
    <x v="1"/>
    <n v="12726.212303976734"/>
    <n v="1060.5176919980611"/>
    <n v="17250.213464645763"/>
    <n v="18181050"/>
    <n v="113106.5700000003"/>
    <n v="6.221124192497149E-3"/>
  </r>
  <r>
    <x v="5"/>
    <n v="3"/>
    <x v="2"/>
    <n v="1352"/>
    <n v="51912"/>
    <n v="20629875.48"/>
    <n v="384510"/>
    <x v="1"/>
    <n v="12641.423272172791"/>
    <n v="1053.4519393477326"/>
    <n v="19583.119750838781"/>
    <n v="10372627"/>
    <n v="10257248.48"/>
    <n v="0.98887663462688868"/>
  </r>
  <r>
    <x v="0"/>
    <n v="4"/>
    <x v="3"/>
    <n v="63"/>
    <n v="1273"/>
    <n v="407622"/>
    <n v="15109"/>
    <x v="0"/>
    <n v="496.7341921387187"/>
    <n v="41.394516011559894"/>
    <n v="9847.2464296035469"/>
    <n v="408735"/>
    <n v="-1113"/>
    <n v="-2.7230357077323939E-3"/>
  </r>
  <r>
    <x v="1"/>
    <n v="4"/>
    <x v="3"/>
    <n v="74"/>
    <n v="2220"/>
    <n v="535249"/>
    <n v="20074"/>
    <x v="0"/>
    <n v="659.96705096251492"/>
    <n v="54.997254246876246"/>
    <n v="9732.2858628056201"/>
    <n v="535249"/>
    <n v="0"/>
    <n v="0"/>
  </r>
  <r>
    <x v="2"/>
    <n v="4"/>
    <x v="3"/>
    <n v="80"/>
    <n v="3119"/>
    <n v="660824.34"/>
    <n v="22387"/>
    <x v="0"/>
    <n v="736.0108782453832"/>
    <n v="61.334239853781931"/>
    <n v="10774.150646936776"/>
    <n v="671074"/>
    <n v="-10249.660000000033"/>
    <n v="-1.5273516780563741E-2"/>
  </r>
  <r>
    <x v="3"/>
    <n v="4"/>
    <x v="3"/>
    <n v="91"/>
    <n v="3097"/>
    <n v="799108.37"/>
    <n v="22541"/>
    <x v="0"/>
    <n v="741.07389138916255"/>
    <n v="61.756157615763549"/>
    <n v="12939.73590410074"/>
    <n v="791224"/>
    <n v="7884.3699999999953"/>
    <n v="9.9647760937484151E-3"/>
  </r>
  <r>
    <x v="4"/>
    <n v="4"/>
    <x v="3"/>
    <n v="113"/>
    <n v="3611"/>
    <n v="971802.59"/>
    <n v="27716"/>
    <x v="0"/>
    <n v="911.21085904538529"/>
    <n v="75.934238253782112"/>
    <n v="12797.950072957987"/>
    <n v="973072"/>
    <n v="-1269.4100000000326"/>
    <n v="-1.3045386158475761E-3"/>
  </r>
  <r>
    <x v="5"/>
    <n v="4"/>
    <x v="3"/>
    <n v="111"/>
    <n v="4293"/>
    <n v="1154591"/>
    <n v="31790"/>
    <x v="0"/>
    <n v="1045.1505703944581"/>
    <n v="87.095880866204837"/>
    <n v="13256.551153936458"/>
    <n v="609900"/>
    <n v="544691"/>
    <n v="0.89308247253648143"/>
  </r>
  <r>
    <x v="0"/>
    <n v="4"/>
    <x v="3"/>
    <n v="23"/>
    <n v="213"/>
    <n v="166823"/>
    <n v="6143"/>
    <x v="1"/>
    <n v="201.96162170283597"/>
    <n v="16.830135141902996"/>
    <n v="9912.1604546508224"/>
    <n v="165710"/>
    <n v="1113"/>
    <n v="6.7165530143020943E-3"/>
  </r>
  <r>
    <x v="1"/>
    <n v="4"/>
    <x v="3"/>
    <n v="22"/>
    <n v="293"/>
    <n v="163485"/>
    <n v="5752"/>
    <x v="1"/>
    <n v="189.1068285910325"/>
    <n v="15.758902382586042"/>
    <n v="10374.13622034075"/>
    <n v="163485"/>
    <n v="0"/>
    <n v="0"/>
  </r>
  <r>
    <x v="2"/>
    <n v="4"/>
    <x v="3"/>
    <n v="20"/>
    <n v="353"/>
    <n v="210375.98"/>
    <n v="6345"/>
    <x v="1"/>
    <n v="208.60271686545568"/>
    <n v="17.383559738787973"/>
    <n v="12102.008055955746"/>
    <n v="210401"/>
    <n v="-25.019999999989523"/>
    <n v="-1.1891578462074573E-4"/>
  </r>
  <r>
    <x v="3"/>
    <n v="4"/>
    <x v="3"/>
    <n v="28"/>
    <n v="388"/>
    <n v="246392.78"/>
    <n v="6684"/>
    <x v="1"/>
    <n v="219.74792112351548"/>
    <n v="18.312326760292958"/>
    <n v="13455.023123236266"/>
    <n v="243078"/>
    <n v="3314.7799999999988"/>
    <n v="1.3636692748829589E-2"/>
  </r>
  <r>
    <x v="4"/>
    <n v="4"/>
    <x v="3"/>
    <n v="41"/>
    <n v="712"/>
    <n v="409549.22"/>
    <n v="11126"/>
    <x v="1"/>
    <n v="365.7862612836974"/>
    <n v="30.482188440308118"/>
    <n v="13435.689527410461"/>
    <n v="379776"/>
    <n v="29773.219999999972"/>
    <n v="7.8396791793056891E-2"/>
  </r>
  <r>
    <x v="5"/>
    <n v="4"/>
    <x v="3"/>
    <n v="50"/>
    <n v="987"/>
    <n v="565217.5"/>
    <n v="14106"/>
    <x v="1"/>
    <n v="463.75885328670103"/>
    <n v="38.646571107225085"/>
    <n v="14625.294917673329"/>
    <n v="249348"/>
    <n v="315869.5"/>
    <n v="1.2667817668479395"/>
  </r>
  <r>
    <x v="0"/>
    <n v="5"/>
    <x v="4"/>
    <n v="114"/>
    <n v="1506"/>
    <n v="939466"/>
    <n v="27581"/>
    <x v="0"/>
    <n v="906.77250336739689"/>
    <n v="75.564375280616403"/>
    <n v="12432.657538836156"/>
    <n v="898066"/>
    <n v="41400"/>
    <n v="4.6099061761607718E-2"/>
  </r>
  <r>
    <x v="1"/>
    <n v="5"/>
    <x v="4"/>
    <n v="117"/>
    <n v="1301"/>
    <n v="1036377"/>
    <n v="30143"/>
    <x v="0"/>
    <n v="991.00263112299933"/>
    <n v="82.583552593583278"/>
    <n v="12549.435904026806"/>
    <n v="1015664"/>
    <n v="20713"/>
    <n v="2.0393555349013059E-2"/>
  </r>
  <r>
    <x v="2"/>
    <n v="5"/>
    <x v="4"/>
    <n v="127"/>
    <n v="1409"/>
    <n v="1255418.19"/>
    <n v="31106"/>
    <x v="0"/>
    <n v="1022.6629016259834"/>
    <n v="85.221908468831955"/>
    <n v="14731.167284984489"/>
    <n v="1145528"/>
    <n v="109890.18999999994"/>
    <n v="9.5929728474554915E-2"/>
  </r>
  <r>
    <x v="3"/>
    <n v="5"/>
    <x v="4"/>
    <n v="131"/>
    <n v="1429"/>
    <n v="1345531.26"/>
    <n v="30907"/>
    <x v="0"/>
    <n v="1016.1204365895412"/>
    <n v="84.676703049128434"/>
    <n v="15890.217870425806"/>
    <n v="852635"/>
    <n v="492896.26"/>
    <n v="0.57808588669243"/>
  </r>
  <r>
    <x v="4"/>
    <n v="5"/>
    <x v="4"/>
    <n v="148"/>
    <n v="1569"/>
    <n v="1369816.64"/>
    <n v="36443"/>
    <x v="0"/>
    <n v="1198.1258960957923"/>
    <n v="99.843824674649355"/>
    <n v="13719.593019034261"/>
    <n v="695903"/>
    <n v="673913.6399999999"/>
    <n v="0.96840168816631034"/>
  </r>
  <r>
    <x v="5"/>
    <n v="5"/>
    <x v="4"/>
    <n v="149"/>
    <n v="1562"/>
    <n v="1547176.34"/>
    <n v="33615"/>
    <x v="0"/>
    <n v="1105.1505638191163"/>
    <n v="92.095880318259688"/>
    <n v="16799.625940415102"/>
    <n v="378012"/>
    <n v="1169164.3400000001"/>
    <n v="3.0929291662698541"/>
  </r>
  <r>
    <x v="0"/>
    <n v="5"/>
    <x v="4"/>
    <n v="441"/>
    <n v="6400"/>
    <n v="3375525"/>
    <n v="113452"/>
    <x v="1"/>
    <n v="3729.9283583640154"/>
    <n v="310.82736319700126"/>
    <n v="10859.806438150055"/>
    <n v="3199785"/>
    <n v="175740"/>
    <n v="5.4922440101444314E-2"/>
  </r>
  <r>
    <x v="1"/>
    <n v="5"/>
    <x v="4"/>
    <n v="451"/>
    <n v="5208"/>
    <n v="3738184"/>
    <n v="114511"/>
    <x v="1"/>
    <n v="3764.7447929046803"/>
    <n v="313.72873274205671"/>
    <n v="11915.338347646601"/>
    <n v="3630013"/>
    <n v="108171"/>
    <n v="2.9799066835297833E-2"/>
  </r>
  <r>
    <x v="2"/>
    <n v="5"/>
    <x v="4"/>
    <n v="475"/>
    <n v="5264"/>
    <n v="4116379.14"/>
    <n v="120509"/>
    <x v="1"/>
    <n v="3961.9392918422695"/>
    <n v="330.16160765352248"/>
    <n v="12467.770463244782"/>
    <n v="4061347"/>
    <n v="55032.14000000013"/>
    <n v="1.3550218683604264E-2"/>
  </r>
  <r>
    <x v="3"/>
    <n v="5"/>
    <x v="4"/>
    <n v="420"/>
    <n v="4233"/>
    <n v="3450421.48"/>
    <n v="91518"/>
    <x v="1"/>
    <n v="3008.810629171438"/>
    <n v="250.73421909761984"/>
    <n v="13761.270768776187"/>
    <n v="3063623"/>
    <n v="386798.48"/>
    <n v="0.12625524746354233"/>
  </r>
  <r>
    <x v="4"/>
    <n v="5"/>
    <x v="4"/>
    <n v="415"/>
    <n v="4204"/>
    <n v="2985368.9"/>
    <n v="93832"/>
    <x v="1"/>
    <n v="3084.8873331630321"/>
    <n v="257.07394443025265"/>
    <n v="11612.880125274491"/>
    <n v="2466219"/>
    <n v="519149.89999999991"/>
    <n v="0.2105043793758786"/>
  </r>
  <r>
    <x v="5"/>
    <n v="5"/>
    <x v="4"/>
    <n v="457"/>
    <n v="4882"/>
    <n v="4479958.18"/>
    <n v="101686"/>
    <x v="1"/>
    <n v="3343.1010034957803"/>
    <n v="278.59175029131501"/>
    <n v="16080.728073661343"/>
    <n v="1475560"/>
    <n v="3004398.1799999997"/>
    <n v="2.0361070915449049"/>
  </r>
  <r>
    <x v="2"/>
    <n v="6"/>
    <x v="5"/>
    <n v="10"/>
    <n v="284"/>
    <n v="86330.48"/>
    <n v="2504"/>
    <x v="0"/>
    <n v="82.323278649503706"/>
    <n v="6.8602732207919752"/>
    <n v="12584.116874288819"/>
    <m/>
    <n v="86330.48"/>
    <s v="-"/>
  </r>
  <r>
    <x v="3"/>
    <n v="6"/>
    <x v="5"/>
    <n v="9"/>
    <n v="316"/>
    <n v="71524.899999999994"/>
    <n v="2222"/>
    <x v="0"/>
    <n v="73.052046788816796"/>
    <n v="6.087670565734733"/>
    <n v="11749.141026550853"/>
    <n v="8022"/>
    <n v="63502.899999999994"/>
    <n v="7.9160932435801534"/>
  </r>
  <r>
    <x v="4"/>
    <n v="6"/>
    <x v="5"/>
    <n v="6"/>
    <n v="229"/>
    <n v="36315.42"/>
    <n v="1521"/>
    <x v="0"/>
    <n v="50.005473972002854"/>
    <n v="4.1671228310002375"/>
    <n v="8714.746714409468"/>
    <n v="3576"/>
    <n v="32739.42"/>
    <n v="9.1553187919463088"/>
  </r>
  <r>
    <x v="5"/>
    <n v="6"/>
    <x v="5"/>
    <n v="19"/>
    <n v="374"/>
    <n v="113130.04"/>
    <n v="3418"/>
    <x v="0"/>
    <n v="112.3725904249216"/>
    <n v="9.3643825354101331"/>
    <n v="12080.886227384903"/>
    <n v="8165"/>
    <n v="104965.04"/>
    <n v="12.855485609308021"/>
  </r>
  <r>
    <x v="0"/>
    <n v="6"/>
    <x v="5"/>
    <n v="564"/>
    <n v="17073"/>
    <n v="6982989"/>
    <n v="148945"/>
    <x v="1"/>
    <n v="4896.8213811702599"/>
    <n v="408.06844843085497"/>
    <n v="17112.298259891639"/>
    <n v="6982989"/>
    <n v="0"/>
    <n v="0"/>
  </r>
  <r>
    <x v="1"/>
    <n v="6"/>
    <x v="5"/>
    <n v="585"/>
    <n v="19622"/>
    <n v="7246784"/>
    <n v="157932"/>
    <x v="1"/>
    <n v="5192.2843624893849"/>
    <n v="432.69036354078207"/>
    <n v="16748.198274392522"/>
    <n v="7246784"/>
    <n v="0"/>
    <n v="0"/>
  </r>
  <r>
    <x v="2"/>
    <n v="6"/>
    <x v="5"/>
    <n v="587"/>
    <n v="20175"/>
    <n v="6572328.9800000004"/>
    <n v="158799"/>
    <x v="1"/>
    <n v="5220.7884689546881"/>
    <n v="435.06570574622401"/>
    <n v="15106.520447818686"/>
    <n v="7115078"/>
    <n v="-542749.01999999955"/>
    <n v="-7.628152776399634E-2"/>
  </r>
  <r>
    <x v="3"/>
    <n v="6"/>
    <x v="5"/>
    <n v="566"/>
    <n v="22388"/>
    <n v="5696714.3799999999"/>
    <n v="149521"/>
    <x v="1"/>
    <n v="4915.7583653963438"/>
    <n v="409.64653044969532"/>
    <n v="13906.414326874319"/>
    <n v="6223507"/>
    <n v="-526792.62000000011"/>
    <n v="-8.4645621833477513E-2"/>
  </r>
  <r>
    <x v="4"/>
    <n v="6"/>
    <x v="5"/>
    <n v="552"/>
    <n v="20096"/>
    <n v="5390270.0300000003"/>
    <n v="145767"/>
    <x v="1"/>
    <n v="4792.3392008395394"/>
    <n v="399.36160006996164"/>
    <n v="13497.21663038137"/>
    <n v="5348408"/>
    <n v="41862.030000000261"/>
    <n v="7.8270075880524179E-3"/>
  </r>
  <r>
    <x v="5"/>
    <n v="6"/>
    <x v="5"/>
    <n v="648"/>
    <n v="22736"/>
    <n v="7245757.8399999999"/>
    <n v="165598"/>
    <x v="1"/>
    <n v="5444.3172115816751"/>
    <n v="453.69310096513959"/>
    <n v="15970.61499191001"/>
    <n v="3395002"/>
    <n v="3850755.84"/>
    <n v="1.1342425836567991"/>
  </r>
  <r>
    <x v="1"/>
    <n v="7"/>
    <x v="6"/>
    <n v="2"/>
    <n v="9"/>
    <n v="462"/>
    <n v="0"/>
    <x v="0"/>
    <n v="0"/>
    <n v="0"/>
    <n v="0"/>
    <n v="462"/>
    <n v="0"/>
    <n v="0"/>
  </r>
  <r>
    <x v="2"/>
    <n v="7"/>
    <x v="6"/>
    <n v="3"/>
    <n v="39"/>
    <n v="14160.93"/>
    <n v="0"/>
    <x v="0"/>
    <n v="0"/>
    <n v="0"/>
    <n v="0"/>
    <n v="7300"/>
    <n v="6860.93"/>
    <n v="0.9398534246575343"/>
  </r>
  <r>
    <x v="3"/>
    <n v="7"/>
    <x v="6"/>
    <n v="3"/>
    <n v="94"/>
    <n v="24920.69"/>
    <n v="0"/>
    <x v="0"/>
    <n v="0"/>
    <n v="0"/>
    <n v="0"/>
    <n v="14215"/>
    <n v="10705.689999999999"/>
    <n v="0.75312627506155461"/>
  </r>
  <r>
    <x v="4"/>
    <n v="7"/>
    <x v="6"/>
    <n v="2"/>
    <n v="22"/>
    <n v="15386.04"/>
    <n v="0"/>
    <x v="0"/>
    <n v="0"/>
    <n v="0"/>
    <n v="0"/>
    <n v="15200"/>
    <n v="186.04000000000087"/>
    <n v="1.2239473684210583E-2"/>
  </r>
  <r>
    <x v="5"/>
    <n v="7"/>
    <x v="6"/>
    <n v="1"/>
    <n v="1"/>
    <n v="750"/>
    <n v="0"/>
    <x v="0"/>
    <n v="0"/>
    <n v="0"/>
    <n v="0"/>
    <n v="750"/>
    <n v="0"/>
    <n v="0"/>
  </r>
  <r>
    <x v="0"/>
    <n v="7"/>
    <x v="6"/>
    <n v="1500"/>
    <n v="30009"/>
    <n v="5342752"/>
    <n v="6427"/>
    <x v="1"/>
    <n v="211.29860698097457"/>
    <n v="17.608217248414547"/>
    <n v="303423.78928117006"/>
    <n v="5328367"/>
    <n v="14385"/>
    <n v="2.699701428223694E-3"/>
  </r>
  <r>
    <x v="1"/>
    <n v="7"/>
    <x v="6"/>
    <n v="1459"/>
    <n v="30888"/>
    <n v="5257202"/>
    <n v="4118"/>
    <x v="1"/>
    <n v="135.3862865330097"/>
    <n v="11.282190544417475"/>
    <n v="465973.51633999031"/>
    <n v="5239322"/>
    <n v="17880"/>
    <n v="3.4126553015829146E-3"/>
  </r>
  <r>
    <x v="2"/>
    <n v="7"/>
    <x v="6"/>
    <n v="1449"/>
    <n v="31075"/>
    <n v="5188269.29"/>
    <n v="3490"/>
    <x v="1"/>
    <n v="114.73971345318209"/>
    <n v="9.5616427877651748"/>
    <n v="542612.75025237002"/>
    <n v="5179997"/>
    <n v="8272.2900000000373"/>
    <n v="1.5969681063521923E-3"/>
  </r>
  <r>
    <x v="3"/>
    <n v="7"/>
    <x v="6"/>
    <n v="1373"/>
    <n v="36389"/>
    <n v="5162342.58"/>
    <n v="7894"/>
    <x v="1"/>
    <n v="259.52873868178204"/>
    <n v="21.627394890148505"/>
    <n v="238694.60960143188"/>
    <n v="5163284"/>
    <n v="-941.41999999992549"/>
    <n v="-1.823296955968189E-4"/>
  </r>
  <r>
    <x v="4"/>
    <n v="7"/>
    <x v="6"/>
    <n v="1462"/>
    <n v="35105"/>
    <n v="5316199.0199999996"/>
    <n v="10258"/>
    <x v="1"/>
    <n v="337.24927810966813"/>
    <n v="28.104106509139012"/>
    <n v="189160.9334127472"/>
    <n v="5291150"/>
    <n v="25049.019999999553"/>
    <n v="4.7341353013994223E-3"/>
  </r>
  <r>
    <x v="5"/>
    <n v="7"/>
    <x v="6"/>
    <n v="1433"/>
    <n v="33638"/>
    <n v="5697639.1600000001"/>
    <n v="7494"/>
    <x v="1"/>
    <n v="246.37805519144601"/>
    <n v="20.531504599287167"/>
    <n v="277507.14188758557"/>
    <n v="2938874"/>
    <n v="2758765.16"/>
    <n v="0.93871501806474189"/>
  </r>
  <r>
    <x v="0"/>
    <n v="8"/>
    <x v="7"/>
    <n v="20"/>
    <n v="413"/>
    <n v="948469"/>
    <n v="6145"/>
    <x v="0"/>
    <n v="202.02737512028767"/>
    <n v="16.835614593357306"/>
    <n v="56337.058248781119"/>
    <n v="948469"/>
    <n v="0"/>
    <n v="0"/>
  </r>
  <r>
    <x v="1"/>
    <n v="8"/>
    <x v="7"/>
    <n v="23"/>
    <n v="656"/>
    <n v="979163"/>
    <n v="6627"/>
    <x v="0"/>
    <n v="217.8739487261426"/>
    <n v="18.156162393845218"/>
    <n v="53930.064005812579"/>
    <n v="969776"/>
    <n v="9387"/>
    <n v="9.6795548662783979E-3"/>
  </r>
  <r>
    <x v="2"/>
    <n v="8"/>
    <x v="7"/>
    <n v="20"/>
    <n v="805"/>
    <n v="1064344.6499999999"/>
    <n v="5768"/>
    <x v="0"/>
    <n v="189.63285593064592"/>
    <n v="15.802737994220493"/>
    <n v="67351.913977771488"/>
    <n v="1052854"/>
    <n v="11490.649999999907"/>
    <n v="1.0913811411648631E-2"/>
  </r>
  <r>
    <x v="3"/>
    <n v="8"/>
    <x v="7"/>
    <n v="16"/>
    <n v="657"/>
    <n v="1011416.67"/>
    <n v="4658"/>
    <x v="0"/>
    <n v="153.13970924496337"/>
    <n v="12.761642437080281"/>
    <n v="79254.427867468185"/>
    <n v="934226"/>
    <n v="77190.670000000042"/>
    <n v="8.2625264122385855E-2"/>
  </r>
  <r>
    <x v="4"/>
    <n v="8"/>
    <x v="7"/>
    <n v="17"/>
    <n v="716"/>
    <n v="905901.5"/>
    <n v="4220"/>
    <x v="0"/>
    <n v="138.73971082304539"/>
    <n v="11.561642568587116"/>
    <n v="78354.048278687202"/>
    <n v="776181"/>
    <n v="129720.5"/>
    <n v="0.1671266109322439"/>
  </r>
  <r>
    <x v="5"/>
    <n v="8"/>
    <x v="7"/>
    <n v="18"/>
    <n v="512"/>
    <n v="671177.7"/>
    <n v="4564"/>
    <x v="0"/>
    <n v="150.0492986247344"/>
    <n v="12.504108218727866"/>
    <n v="53676.574791215593"/>
    <n v="253392"/>
    <n v="417785.69999999995"/>
    <n v="1.6487722580034097"/>
  </r>
  <r>
    <x v="0"/>
    <n v="8"/>
    <x v="7"/>
    <n v="2"/>
    <n v="71"/>
    <n v="49541"/>
    <n v="426"/>
    <x v="1"/>
    <n v="14.0054779172079"/>
    <n v="1.1671231597673251"/>
    <n v="42447.105590704225"/>
    <n v="49541"/>
    <n v="0"/>
    <n v="0"/>
  </r>
  <r>
    <x v="1"/>
    <n v="8"/>
    <x v="7"/>
    <n v="1"/>
    <n v="67"/>
    <n v="50703"/>
    <n v="365"/>
    <x v="1"/>
    <n v="11.999998684931651"/>
    <n v="0.99999989041097093"/>
    <n v="50703.005556493154"/>
    <n v="50703"/>
    <n v="0"/>
    <n v="0"/>
  </r>
  <r>
    <x v="2"/>
    <n v="8"/>
    <x v="7"/>
    <n v="2"/>
    <n v="79"/>
    <n v="71369.570000000007"/>
    <n v="579"/>
    <x v="1"/>
    <n v="19.03561435226144"/>
    <n v="1.5863011960217868"/>
    <n v="44991.184636930571"/>
    <n v="86014"/>
    <n v="-14644.429999999993"/>
    <n v="-0.17025635361685298"/>
  </r>
  <r>
    <x v="3"/>
    <n v="8"/>
    <x v="7"/>
    <n v="3"/>
    <n v="119"/>
    <n v="110323.47"/>
    <n v="822"/>
    <x v="1"/>
    <n v="27.024654572640596"/>
    <n v="2.2520545477200495"/>
    <n v="48987.920879487596"/>
    <n v="183877"/>
    <n v="-73553.53"/>
    <n v="-0.40001484688133915"/>
  </r>
  <r>
    <x v="4"/>
    <n v="8"/>
    <x v="7"/>
    <n v="3"/>
    <n v="137"/>
    <n v="166901.67000000001"/>
    <n v="668"/>
    <x v="1"/>
    <n v="21.961641428861213"/>
    <n v="1.8301367857384345"/>
    <n v="91196.281775549098"/>
    <n v="176887"/>
    <n v="-9985.3299999999872"/>
    <n v="-5.6450332698276227E-2"/>
  </r>
  <r>
    <x v="5"/>
    <n v="8"/>
    <x v="7"/>
    <n v="3"/>
    <n v="207"/>
    <n v="176743.79"/>
    <n v="791"/>
    <x v="1"/>
    <n v="26.005476602139552"/>
    <n v="2.1671230501782959"/>
    <n v="81556.877901076616"/>
    <n v="130108"/>
    <n v="46635.790000000008"/>
    <n v="0.35843906600670217"/>
  </r>
  <r>
    <x v="0"/>
    <n v="9"/>
    <x v="8"/>
    <n v="20"/>
    <n v="460"/>
    <n v="2712329"/>
    <n v="6599"/>
    <x v="0"/>
    <n v="216.95340088181908"/>
    <n v="18.079450073484924"/>
    <n v="150022.76003836337"/>
    <n v="2712329"/>
    <n v="0"/>
    <n v="0"/>
  </r>
  <r>
    <x v="1"/>
    <n v="9"/>
    <x v="8"/>
    <n v="20"/>
    <n v="560"/>
    <n v="2520474"/>
    <n v="6238"/>
    <x v="0"/>
    <n v="205.0849090317908"/>
    <n v="17.090409085982568"/>
    <n v="147478.85713673613"/>
    <n v="2520474"/>
    <n v="0"/>
    <n v="0"/>
  </r>
  <r>
    <x v="2"/>
    <n v="9"/>
    <x v="8"/>
    <n v="18"/>
    <n v="862"/>
    <n v="2286283.34"/>
    <n v="5702"/>
    <x v="0"/>
    <n v="187.46299315474047"/>
    <n v="15.621916096228373"/>
    <n v="146351.01903741382"/>
    <n v="2599381"/>
    <n v="-313097.66000000015"/>
    <n v="-0.12045085349165827"/>
  </r>
  <r>
    <x v="3"/>
    <n v="9"/>
    <x v="8"/>
    <n v="22"/>
    <n v="909"/>
    <n v="2359319.58"/>
    <n v="6234"/>
    <x v="0"/>
    <n v="204.95340219688742"/>
    <n v="17.079450183073952"/>
    <n v="138137.91162540636"/>
    <n v="2603368"/>
    <n v="-244048.41999999993"/>
    <n v="-9.3743343238451085E-2"/>
  </r>
  <r>
    <x v="4"/>
    <n v="9"/>
    <x v="8"/>
    <n v="24"/>
    <n v="468"/>
    <n v="2233775.25"/>
    <n v="6176"/>
    <x v="0"/>
    <n v="203.04655309078871"/>
    <n v="16.920546090899059"/>
    <n v="132015.55304420498"/>
    <n v="2480480"/>
    <n v="-246704.75"/>
    <n v="-9.9458471747403729E-2"/>
  </r>
  <r>
    <x v="5"/>
    <n v="9"/>
    <x v="8"/>
    <n v="20"/>
    <n v="433"/>
    <n v="1985798.84"/>
    <n v="5538"/>
    <x v="0"/>
    <n v="182.07121292370269"/>
    <n v="15.172601076975225"/>
    <n v="130880.58072082947"/>
    <n v="1018176"/>
    <n v="967622.84000000008"/>
    <n v="0.95034929128166457"/>
  </r>
  <r>
    <x v="1"/>
    <n v="9"/>
    <x v="8"/>
    <n v="1"/>
    <n v="6"/>
    <n v="37206"/>
    <n v="122"/>
    <x v="1"/>
    <n v="4.0109584645524974"/>
    <n v="0"/>
    <n v="0"/>
    <n v="37206"/>
    <n v="0"/>
    <n v="0"/>
  </r>
  <r>
    <x v="2"/>
    <n v="9"/>
    <x v="8"/>
    <n v="33"/>
    <n v="221"/>
    <n v="147953.01999999999"/>
    <n v="4514"/>
    <x v="1"/>
    <n v="148.40546318844238"/>
    <n v="12.367121932370198"/>
    <n v="11963.415644244749"/>
    <n v="131991"/>
    <n v="15962.01999999999"/>
    <n v="0.12093263934662205"/>
  </r>
  <r>
    <x v="3"/>
    <n v="9"/>
    <x v="8"/>
    <n v="39"/>
    <n v="332"/>
    <n v="175385.12"/>
    <n v="7553"/>
    <x v="1"/>
    <n v="248.31778100627056"/>
    <n v="20.693148417189214"/>
    <n v="8475.5164590764998"/>
    <n v="134760"/>
    <n v="40625.119999999995"/>
    <n v="0.30146274859008604"/>
  </r>
  <r>
    <x v="4"/>
    <n v="9"/>
    <x v="8"/>
    <n v="35"/>
    <n v="324"/>
    <n v="226596.72"/>
    <n v="8119"/>
    <x v="1"/>
    <n v="266.92599814509612"/>
    <n v="22.24383317875801"/>
    <n v="10186.945666198892"/>
    <n v="177689"/>
    <n v="48907.72"/>
    <n v="0.27524337466022097"/>
  </r>
  <r>
    <x v="5"/>
    <n v="9"/>
    <x v="8"/>
    <n v="26"/>
    <n v="223"/>
    <n v="306055.3"/>
    <n v="5389"/>
    <x v="1"/>
    <n v="177.17258332355252"/>
    <n v="14.764381943629376"/>
    <n v="20729.299822269808"/>
    <n v="103440"/>
    <n v="202615.3"/>
    <n v="1.958771268368136"/>
  </r>
  <r>
    <x v="0"/>
    <n v="10"/>
    <x v="9"/>
    <n v="388"/>
    <n v="7270"/>
    <n v="1875280"/>
    <n v="83934"/>
    <x v="0"/>
    <n v="2759.4736701946663"/>
    <n v="229.95613918288885"/>
    <n v="8154.9464461505468"/>
    <n v="1876564"/>
    <n v="-1284"/>
    <n v="-6.8422926156528631E-4"/>
  </r>
  <r>
    <x v="1"/>
    <n v="10"/>
    <x v="9"/>
    <n v="456"/>
    <n v="10779"/>
    <n v="2093269"/>
    <n v="93437"/>
    <x v="0"/>
    <n v="3071.9010332163252"/>
    <n v="255.99175276802711"/>
    <n v="8177.0954625122804"/>
    <n v="2094601"/>
    <n v="-1332"/>
    <n v="-6.3592063595882943E-4"/>
  </r>
  <r>
    <x v="2"/>
    <n v="10"/>
    <x v="9"/>
    <n v="427"/>
    <n v="12752"/>
    <n v="2248486.25"/>
    <n v="91252"/>
    <x v="0"/>
    <n v="3000.0654246503645"/>
    <n v="250.00545205419704"/>
    <n v="8993.7488623750705"/>
    <n v="2321331"/>
    <n v="-72844.75"/>
    <n v="-3.1380595873660412E-2"/>
  </r>
  <r>
    <x v="3"/>
    <n v="10"/>
    <x v="9"/>
    <n v="313"/>
    <n v="8203"/>
    <n v="1845388.15"/>
    <n v="64378"/>
    <x v="0"/>
    <n v="2116.5367543521365"/>
    <n v="176.37806286267804"/>
    <n v="10462.685211804126"/>
    <n v="2152303"/>
    <n v="-306914.85000000009"/>
    <n v="-0.14259834697995594"/>
  </r>
  <r>
    <x v="4"/>
    <n v="10"/>
    <x v="9"/>
    <n v="274"/>
    <n v="7716"/>
    <n v="1637644.5"/>
    <n v="56784"/>
    <x v="0"/>
    <n v="1866.8710282881066"/>
    <n v="155.57258569067554"/>
    <n v="10526.562200721683"/>
    <n v="1872892"/>
    <n v="-235247.5"/>
    <n v="-0.12560654858902703"/>
  </r>
  <r>
    <x v="5"/>
    <n v="10"/>
    <x v="9"/>
    <n v="286"/>
    <n v="8907"/>
    <n v="1513968.83"/>
    <n v="55050"/>
    <x v="0"/>
    <n v="1809.8628153574996"/>
    <n v="150.82190127979163"/>
    <n v="10038.123224500514"/>
    <n v="912150"/>
    <n v="601818.83000000007"/>
    <n v="0.65978055144438974"/>
  </r>
  <r>
    <x v="0"/>
    <n v="10"/>
    <x v="9"/>
    <n v="328"/>
    <n v="4987"/>
    <n v="1687179"/>
    <n v="67045"/>
    <x v="1"/>
    <n v="2204.2189365239524"/>
    <n v="183.68491137699604"/>
    <n v="9185.1801400128261"/>
    <n v="1685895"/>
    <n v="1284"/>
    <n v="7.616132677301967E-4"/>
  </r>
  <r>
    <x v="1"/>
    <n v="10"/>
    <x v="9"/>
    <n v="494"/>
    <n v="7657"/>
    <n v="1987876"/>
    <n v="88202"/>
    <x v="1"/>
    <n v="2899.7914630365522"/>
    <n v="241.64928858637936"/>
    <n v="8226.2853395052261"/>
    <n v="1986544"/>
    <n v="1332"/>
    <n v="6.7051119934922153E-4"/>
  </r>
  <r>
    <x v="2"/>
    <n v="10"/>
    <x v="9"/>
    <n v="422"/>
    <n v="7567"/>
    <n v="1833889.33"/>
    <n v="73363"/>
    <x v="1"/>
    <n v="2411.93398225381"/>
    <n v="200.99449852115083"/>
    <n v="9124.0772433729981"/>
    <n v="1908551"/>
    <n v="-74661.669999999925"/>
    <n v="-3.9119557192865126E-2"/>
  </r>
  <r>
    <x v="3"/>
    <n v="10"/>
    <x v="9"/>
    <n v="259"/>
    <n v="6069"/>
    <n v="1562793.83"/>
    <n v="52327"/>
    <x v="1"/>
    <n v="1720.3395374970371"/>
    <n v="143.36162812475308"/>
    <n v="10901.060837841902"/>
    <n v="1762073"/>
    <n v="-199279.16999999993"/>
    <n v="-0.11309359487376512"/>
  </r>
  <r>
    <x v="4"/>
    <n v="10"/>
    <x v="9"/>
    <n v="261"/>
    <n v="6113"/>
    <n v="1591043.8"/>
    <n v="53546"/>
    <x v="1"/>
    <n v="1760.4162454338361"/>
    <n v="146.70135378615302"/>
    <n v="10845.460924098008"/>
    <n v="1787154"/>
    <n v="-196110.19999999995"/>
    <n v="-0.10973324067204054"/>
  </r>
  <r>
    <x v="5"/>
    <n v="10"/>
    <x v="9"/>
    <n v="312"/>
    <n v="6096"/>
    <n v="1570985.63"/>
    <n v="55211"/>
    <x v="1"/>
    <n v="1815.15596546236"/>
    <n v="151.26299712186332"/>
    <n v="10385.78938598151"/>
    <n v="926882"/>
    <n v="644103.62999999989"/>
    <n v="0.69491437960819169"/>
  </r>
  <r>
    <x v="0"/>
    <n v="11"/>
    <x v="10"/>
    <n v="60"/>
    <s v="-"/>
    <n v="2171819"/>
    <n v="16537"/>
    <x v="0"/>
    <n v="543.68213219921836"/>
    <n v="45.306844349934863"/>
    <n v="47935.781693944489"/>
    <n v="2278726"/>
    <n v="-106907"/>
    <n v="-4.6915250012506987E-2"/>
  </r>
  <r>
    <x v="1"/>
    <n v="11"/>
    <x v="10"/>
    <n v="61"/>
    <s v="-"/>
    <n v="1943742"/>
    <n v="15633"/>
    <x v="0"/>
    <n v="513.96158751105895"/>
    <n v="42.830132292588246"/>
    <n v="45382.582213886009"/>
    <n v="2059915"/>
    <n v="-116173"/>
    <n v="-5.6396987254328457E-2"/>
  </r>
  <r>
    <x v="2"/>
    <n v="11"/>
    <x v="10"/>
    <n v="49"/>
    <s v="-"/>
    <n v="1647338"/>
    <n v="14080"/>
    <x v="0"/>
    <n v="462.90405885982915"/>
    <n v="38.575338238319098"/>
    <n v="42704.434367437498"/>
    <n v="1666369"/>
    <n v="-19031"/>
    <n v="-1.142063972625511E-2"/>
  </r>
  <r>
    <x v="3"/>
    <n v="11"/>
    <x v="10"/>
    <n v="56"/>
    <s v="-"/>
    <n v="1603617"/>
    <n v="13283"/>
    <x v="0"/>
    <n v="436.70132200533459"/>
    <n v="36.391776833777882"/>
    <n v="44065.36694607242"/>
    <n v="1593493"/>
    <n v="10124"/>
    <n v="6.353338232423989E-3"/>
  </r>
  <r>
    <x v="4"/>
    <n v="11"/>
    <x v="10"/>
    <n v="46"/>
    <s v="-"/>
    <n v="1704233"/>
    <n v="13516"/>
    <x v="0"/>
    <n v="444.36159513845536"/>
    <n v="37.030132928204615"/>
    <n v="46022.870166419052"/>
    <n v="1704719"/>
    <n v="-486"/>
    <n v="-2.8509097393764017E-4"/>
  </r>
  <r>
    <x v="5"/>
    <n v="11"/>
    <x v="10"/>
    <n v="55"/>
    <s v="-"/>
    <n v="2141621"/>
    <n v="15034"/>
    <x v="0"/>
    <n v="494.26843898428064"/>
    <n v="41.189036582023384"/>
    <n v="51994.928207053352"/>
    <n v="1057429"/>
    <n v="1084192"/>
    <n v="1.0253095006851525"/>
  </r>
  <r>
    <x v="0"/>
    <n v="11"/>
    <x v="10"/>
    <n v="273"/>
    <s v="-"/>
    <n v="9506588"/>
    <n v="80855"/>
    <x v="1"/>
    <n v="2658.2462840278044"/>
    <n v="221.52052366898371"/>
    <n v="42915.156765364169"/>
    <n v="9515268"/>
    <n v="-8680"/>
    <n v="-9.1221813195382407E-4"/>
  </r>
  <r>
    <x v="1"/>
    <n v="11"/>
    <x v="10"/>
    <n v="275"/>
    <s v="-"/>
    <n v="9949384"/>
    <n v="84716"/>
    <x v="1"/>
    <n v="2785.1832564182732"/>
    <n v="232.09860470152276"/>
    <n v="42867.056494350065"/>
    <n v="9923554"/>
    <n v="25830"/>
    <n v="2.6028981149293891E-3"/>
  </r>
  <r>
    <x v="2"/>
    <n v="11"/>
    <x v="10"/>
    <n v="279"/>
    <s v="-"/>
    <n v="10114444"/>
    <n v="86093"/>
    <x v="1"/>
    <n v="2830.4544843337553"/>
    <n v="235.87120702781294"/>
    <n v="42881.215250691224"/>
    <n v="10032271"/>
    <n v="82173"/>
    <n v="8.1908672522901342E-3"/>
  </r>
  <r>
    <x v="3"/>
    <n v="11"/>
    <x v="10"/>
    <n v="280"/>
    <s v="-"/>
    <n v="10094242"/>
    <n v="85733"/>
    <x v="1"/>
    <n v="2818.6188691924526"/>
    <n v="234.88490576603772"/>
    <n v="42975.26896025661"/>
    <n v="10139198"/>
    <n v="-44956"/>
    <n v="-4.4338812596420351E-3"/>
  </r>
  <r>
    <x v="4"/>
    <n v="11"/>
    <x v="10"/>
    <n v="292"/>
    <s v="-"/>
    <n v="10367608"/>
    <n v="88271"/>
    <x v="1"/>
    <n v="2902.0599559386351"/>
    <n v="241.83832966155293"/>
    <n v="42869.995068644508"/>
    <n v="10425238"/>
    <n v="-57630"/>
    <n v="-5.5279313527422588E-3"/>
  </r>
  <r>
    <x v="5"/>
    <n v="11"/>
    <x v="10"/>
    <n v="320"/>
    <s v="-"/>
    <n v="11112572"/>
    <n v="93936"/>
    <x v="1"/>
    <n v="3088.3065108705196"/>
    <n v="257.35887590587663"/>
    <n v="43179.284028518137"/>
    <n v="6383168"/>
    <n v="4729404"/>
    <n v="0.74091798931189023"/>
  </r>
  <r>
    <x v="0"/>
    <n v="12"/>
    <x v="11"/>
    <n v="341"/>
    <n v="9599"/>
    <n v="1194433"/>
    <n v="88729"/>
    <x v="0"/>
    <n v="2917.1174885350697"/>
    <n v="243.09312404458913"/>
    <n v="4913.4791643917997"/>
    <n v="1195390"/>
    <n v="-957"/>
    <n v="-8.005755443830047E-4"/>
  </r>
  <r>
    <x v="1"/>
    <n v="12"/>
    <x v="11"/>
    <n v="343"/>
    <n v="9321"/>
    <n v="1131761"/>
    <n v="87539"/>
    <x v="0"/>
    <n v="2877.9942051513199"/>
    <n v="239.83285042927665"/>
    <n v="4718.957382086156"/>
    <n v="1133898"/>
    <n v="-2137"/>
    <n v="-1.8846492365274478E-3"/>
  </r>
  <r>
    <x v="2"/>
    <n v="12"/>
    <x v="11"/>
    <n v="370"/>
    <n v="9507"/>
    <n v="1164360.52"/>
    <n v="90653"/>
    <x v="0"/>
    <n v="2980.3722761235863"/>
    <n v="248.36435634363218"/>
    <n v="4688.1144184353616"/>
    <n v="1146974"/>
    <n v="17386.520000000019"/>
    <n v="1.5158599933389963E-2"/>
  </r>
  <r>
    <x v="3"/>
    <n v="12"/>
    <x v="11"/>
    <n v="301"/>
    <n v="9462"/>
    <n v="983278.87"/>
    <n v="74354"/>
    <x v="0"/>
    <n v="2444.5148006011177"/>
    <n v="203.70956671675981"/>
    <n v="4826.8664346390888"/>
    <n v="954424"/>
    <n v="28854.869999999995"/>
    <n v="3.023275818713695E-2"/>
  </r>
  <r>
    <x v="4"/>
    <n v="12"/>
    <x v="11"/>
    <n v="207"/>
    <n v="7467"/>
    <n v="866721.1"/>
    <n v="58302"/>
    <x v="0"/>
    <n v="1916.7778721339319"/>
    <n v="159.73148934449432"/>
    <n v="5426.1129321265817"/>
    <n v="827624"/>
    <n v="39097.099999999977"/>
    <n v="4.7240171865484779E-2"/>
  </r>
  <r>
    <x v="5"/>
    <n v="12"/>
    <x v="11"/>
    <n v="177"/>
    <n v="5710"/>
    <n v="782577.62"/>
    <n v="47092"/>
    <x v="0"/>
    <n v="1548.2299673172638"/>
    <n v="129.01916394310533"/>
    <n v="6065.5920878940115"/>
    <n v="402029"/>
    <n v="380548.62"/>
    <n v="0.94657007330316967"/>
  </r>
  <r>
    <x v="0"/>
    <n v="12"/>
    <x v="11"/>
    <n v="335"/>
    <n v="9703"/>
    <n v="1354010"/>
    <n v="93785"/>
    <x v="1"/>
    <n v="3083.3421278529177"/>
    <n v="256.94517732107647"/>
    <n v="5269.645510053846"/>
    <n v="1353053"/>
    <n v="957"/>
    <n v="7.072893670831815E-4"/>
  </r>
  <r>
    <x v="1"/>
    <n v="12"/>
    <x v="11"/>
    <n v="367"/>
    <n v="10324"/>
    <n v="1241322"/>
    <n v="96212"/>
    <x v="1"/>
    <n v="3163.1338999305317"/>
    <n v="263.59449166087762"/>
    <n v="4709.2106977599469"/>
    <n v="1239185"/>
    <n v="2137"/>
    <n v="1.7245205518142974E-3"/>
  </r>
  <r>
    <x v="2"/>
    <n v="12"/>
    <x v="11"/>
    <n v="389"/>
    <n v="11277"/>
    <n v="1298618.3799999999"/>
    <n v="101158"/>
    <x v="1"/>
    <n v="3325.742101288537"/>
    <n v="277.14517510737807"/>
    <n v="4685.6972324950593"/>
    <n v="1285389"/>
    <n v="13229.379999999888"/>
    <n v="1.0292121684563886E-2"/>
  </r>
  <r>
    <x v="3"/>
    <n v="12"/>
    <x v="11"/>
    <n v="381"/>
    <n v="11808"/>
    <n v="1396375.68"/>
    <n v="99826"/>
    <x v="1"/>
    <n v="3281.9503252657178"/>
    <n v="273.49586043880981"/>
    <n v="5105.655631348819"/>
    <n v="1401711"/>
    <n v="-5335.3200000000652"/>
    <n v="-3.8062910257535719E-3"/>
  </r>
  <r>
    <x v="4"/>
    <n v="12"/>
    <x v="11"/>
    <n v="336"/>
    <n v="11174"/>
    <n v="1545161.36"/>
    <n v="93436"/>
    <x v="1"/>
    <n v="3071.8681565075995"/>
    <n v="255.98901304229994"/>
    <n v="6036.0456163197741"/>
    <n v="1487194"/>
    <n v="57967.360000000102"/>
    <n v="3.8977672045476315E-2"/>
  </r>
  <r>
    <x v="5"/>
    <n v="12"/>
    <x v="11"/>
    <n v="290"/>
    <n v="10102"/>
    <n v="1482453.86"/>
    <n v="78234"/>
    <x v="1"/>
    <n v="2572.0764304573777"/>
    <n v="214.33970253811481"/>
    <n v="6916.3754658863718"/>
    <n v="777375"/>
    <n v="705078.8600000001"/>
    <n v="0.90699965910918168"/>
  </r>
  <r>
    <x v="0"/>
    <n v="13"/>
    <x v="12"/>
    <n v="19"/>
    <n v="346"/>
    <n v="252524"/>
    <n v="6024"/>
    <x v="0"/>
    <n v="198.04929336446099"/>
    <n v="16.504107780371751"/>
    <n v="15300.67564756972"/>
    <n v="253250"/>
    <n v="-726"/>
    <n v="-2.8667324777887464E-3"/>
  </r>
  <r>
    <x v="1"/>
    <n v="13"/>
    <x v="12"/>
    <n v="26"/>
    <n v="295"/>
    <n v="247400"/>
    <n v="5913"/>
    <x v="0"/>
    <n v="194.39997869589274"/>
    <n v="16.19999822465773"/>
    <n v="15271.606611872145"/>
    <n v="247588"/>
    <n v="-188"/>
    <n v="-7.5932597702635027E-4"/>
  </r>
  <r>
    <x v="2"/>
    <n v="13"/>
    <x v="12"/>
    <n v="22"/>
    <n v="270"/>
    <n v="239574.61"/>
    <n v="5949"/>
    <x v="0"/>
    <n v="195.58354021002299"/>
    <n v="16.298628350835248"/>
    <n v="14699.065764495614"/>
    <n v="273321"/>
    <n v="-33746.390000000014"/>
    <n v="-0.12346797355490435"/>
  </r>
  <r>
    <x v="3"/>
    <n v="13"/>
    <x v="12"/>
    <n v="23"/>
    <n v="335"/>
    <n v="335036.65000000002"/>
    <n v="6811"/>
    <x v="0"/>
    <n v="223.92326313169718"/>
    <n v="18.660271927641432"/>
    <n v="17954.542747242111"/>
    <n v="280260"/>
    <n v="54776.650000000023"/>
    <n v="0.1954494041247414"/>
  </r>
  <r>
    <x v="4"/>
    <n v="13"/>
    <x v="12"/>
    <n v="30"/>
    <n v="388"/>
    <n v="460366.3"/>
    <n v="7572"/>
    <x v="0"/>
    <n v="248.94243847206153"/>
    <n v="20.745203206005126"/>
    <n v="22191.45772776704"/>
    <n v="383702"/>
    <n v="76664.299999999988"/>
    <n v="0.19980166900354959"/>
  </r>
  <r>
    <x v="5"/>
    <n v="13"/>
    <x v="12"/>
    <n v="27"/>
    <n v="371"/>
    <n v="447616.21"/>
    <n v="7448"/>
    <x v="0"/>
    <n v="244.86572659005736"/>
    <n v="20.405477215838115"/>
    <n v="21936.081438594039"/>
    <n v="150809"/>
    <n v="296807.21000000002"/>
    <n v="1.9681001133884584"/>
  </r>
  <r>
    <x v="0"/>
    <n v="13"/>
    <x v="12"/>
    <n v="168"/>
    <n v="2567"/>
    <n v="1851648"/>
    <n v="47136"/>
    <x v="1"/>
    <n v="1549.6765425012009"/>
    <n v="129.13971187510006"/>
    <n v="14338.331510224034"/>
    <n v="1854009"/>
    <n v="-2361"/>
    <n v="-1.2734566013433591E-3"/>
  </r>
  <r>
    <x v="1"/>
    <n v="13"/>
    <x v="12"/>
    <n v="175"/>
    <n v="2393"/>
    <n v="1875975"/>
    <n v="47691"/>
    <x v="1"/>
    <n v="1567.9231158440421"/>
    <n v="130.66025965367018"/>
    <n v="14357.655533308171"/>
    <n v="1876246"/>
    <n v="-271"/>
    <n v="-1.4443734989974663E-4"/>
  </r>
  <r>
    <x v="2"/>
    <n v="13"/>
    <x v="12"/>
    <n v="118"/>
    <n v="1622"/>
    <n v="1260628.03"/>
    <n v="32168"/>
    <x v="1"/>
    <n v="1057.5779662928255"/>
    <n v="88.131497191068789"/>
    <n v="14303.944335212673"/>
    <n v="1781707"/>
    <n v="-521078.97"/>
    <n v="-0.29246052802172295"/>
  </r>
  <r>
    <x v="3"/>
    <n v="13"/>
    <x v="12"/>
    <n v="109"/>
    <n v="1336"/>
    <n v="1018823.08"/>
    <n v="25865"/>
    <x v="1"/>
    <n v="850.3560711938552"/>
    <n v="70.863005932821267"/>
    <n v="14377.361877166952"/>
    <n v="1364166"/>
    <n v="-345342.92000000004"/>
    <n v="-0.2531531499832132"/>
  </r>
  <r>
    <x v="4"/>
    <n v="13"/>
    <x v="12"/>
    <n v="120"/>
    <n v="1444"/>
    <n v="1444177.37"/>
    <n v="30199"/>
    <x v="1"/>
    <n v="992.84372681164643"/>
    <n v="82.736977234303865"/>
    <n v="17455.041485383452"/>
    <n v="1416792"/>
    <n v="27385.370000000112"/>
    <n v="1.9329139351436282E-2"/>
  </r>
  <r>
    <x v="5"/>
    <n v="13"/>
    <x v="12"/>
    <n v="140"/>
    <n v="1557"/>
    <n v="1822084.26"/>
    <n v="32977"/>
    <x v="1"/>
    <n v="1084.1752236520304"/>
    <n v="90.347935304335863"/>
    <n v="20167.414494446748"/>
    <n v="633535"/>
    <n v="1188549.26"/>
    <n v="1.876059349522915"/>
  </r>
  <r>
    <x v="0"/>
    <n v="14"/>
    <x v="13"/>
    <n v="200"/>
    <n v="6717"/>
    <n v="5065550"/>
    <n v="59738"/>
    <x v="0"/>
    <n v="1963.9888258642384"/>
    <n v="163.66573548868652"/>
    <n v="30950.583424654324"/>
    <n v="5071220"/>
    <n v="-5670"/>
    <n v="-1.118074151782017E-3"/>
  </r>
  <r>
    <x v="1"/>
    <n v="14"/>
    <x v="13"/>
    <n v="158"/>
    <n v="3723"/>
    <n v="3253069"/>
    <n v="46032"/>
    <x v="0"/>
    <n v="1513.3806560678734"/>
    <n v="126.11505467232278"/>
    <n v="25794.454186712719"/>
    <n v="3257305"/>
    <n v="-4236"/>
    <n v="-1.3004615778995211E-3"/>
  </r>
  <r>
    <x v="2"/>
    <n v="14"/>
    <x v="13"/>
    <n v="144"/>
    <n v="3143"/>
    <n v="2301478.12"/>
    <n v="41369"/>
    <x v="0"/>
    <n v="1360.0765632792807"/>
    <n v="113.33971360660672"/>
    <n v="20306.016724095938"/>
    <n v="2583581"/>
    <n v="-282102.87999999989"/>
    <n v="-0.10919064662574926"/>
  </r>
  <r>
    <x v="3"/>
    <n v="14"/>
    <x v="13"/>
    <n v="145"/>
    <n v="2694"/>
    <n v="1920995.27"/>
    <n v="40269"/>
    <x v="0"/>
    <n v="1323.9121836808565"/>
    <n v="110.32601530673804"/>
    <n v="17411.988139507084"/>
    <n v="2133501"/>
    <n v="-212505.72999999998"/>
    <n v="-9.9604232667338796E-2"/>
  </r>
  <r>
    <x v="4"/>
    <n v="14"/>
    <x v="13"/>
    <n v="157"/>
    <n v="3051"/>
    <n v="2087431.65"/>
    <n v="45579"/>
    <x v="0"/>
    <n v="1498.4875070150676"/>
    <n v="124.87395891792231"/>
    <n v="16716.308733128546"/>
    <n v="2177605"/>
    <n v="-90173.350000000093"/>
    <n v="-4.1409415389843475E-2"/>
  </r>
  <r>
    <x v="5"/>
    <n v="14"/>
    <x v="13"/>
    <n v="175"/>
    <n v="4593"/>
    <n v="3728295.5"/>
    <n v="53083"/>
    <x v="0"/>
    <n v="1745.1943292937722"/>
    <n v="145.43286077448101"/>
    <n v="25635.853411295895"/>
    <n v="1860549"/>
    <n v="1867746.5"/>
    <n v="1.0038684818298256"/>
  </r>
  <r>
    <x v="0"/>
    <n v="14"/>
    <x v="13"/>
    <n v="351"/>
    <n v="11398"/>
    <n v="7912200"/>
    <n v="104311"/>
    <x v="1"/>
    <n v="3429.4023639011107"/>
    <n v="285.78353032509256"/>
    <n v="27685.990130360173"/>
    <n v="7906530"/>
    <n v="5670"/>
    <n v="7.1712875306866606E-4"/>
  </r>
  <r>
    <x v="1"/>
    <n v="14"/>
    <x v="13"/>
    <n v="285"/>
    <n v="7867"/>
    <n v="6081066"/>
    <n v="85589"/>
    <x v="1"/>
    <n v="2813.8846231359316"/>
    <n v="234.49038526132765"/>
    <n v="25933.114456795149"/>
    <n v="6076830"/>
    <n v="4236"/>
    <n v="6.9707396784178598E-4"/>
  </r>
  <r>
    <x v="2"/>
    <n v="14"/>
    <x v="13"/>
    <n v="278"/>
    <n v="6644"/>
    <n v="4812900.3499999996"/>
    <n v="78634"/>
    <x v="1"/>
    <n v="2585.2271139477134"/>
    <n v="215.43559282897613"/>
    <n v="22340.321238472083"/>
    <n v="5121893"/>
    <n v="-308992.65000000037"/>
    <n v="-6.0327822154816663E-2"/>
  </r>
  <r>
    <x v="3"/>
    <n v="14"/>
    <x v="13"/>
    <n v="275"/>
    <n v="5808"/>
    <n v="4124124.75"/>
    <n v="75907"/>
    <x v="1"/>
    <n v="2495.5723292523476"/>
    <n v="207.96436077102896"/>
    <n v="19830.920715019562"/>
    <n v="4443505"/>
    <n v="-319380.25"/>
    <n v="-7.1875748986442015E-2"/>
  </r>
  <r>
    <x v="4"/>
    <n v="14"/>
    <x v="13"/>
    <n v="274"/>
    <n v="5926"/>
    <n v="4157558.51"/>
    <n v="81489"/>
    <x v="1"/>
    <n v="2679.0901173599873"/>
    <n v="223.25750977999894"/>
    <n v="18622.256040107746"/>
    <n v="4115516"/>
    <n v="42042.509999999776"/>
    <n v="1.0215610873581776E-2"/>
  </r>
  <r>
    <x v="5"/>
    <n v="14"/>
    <x v="13"/>
    <n v="305"/>
    <n v="6882"/>
    <n v="4966769.26"/>
    <n v="88859"/>
    <x v="1"/>
    <n v="2921.3914606694289"/>
    <n v="243.44928838911906"/>
    <n v="20401.658566614191"/>
    <n v="2600592"/>
    <n v="2366177.2599999998"/>
    <n v="0.90986100857035623"/>
  </r>
  <r>
    <x v="0"/>
    <n v="15"/>
    <x v="14"/>
    <n v="27"/>
    <n v="455"/>
    <n v="634548"/>
    <n v="8015"/>
    <x v="0"/>
    <n v="263.50682043760872"/>
    <n v="21.95890170313406"/>
    <n v="28897.073659628197"/>
    <n v="634548"/>
    <n v="0"/>
    <n v="0"/>
  </r>
  <r>
    <x v="1"/>
    <n v="15"/>
    <x v="14"/>
    <n v="33"/>
    <n v="412"/>
    <n v="649393"/>
    <n v="8673"/>
    <x v="0"/>
    <n v="285.13969477921154"/>
    <n v="23.761641231600962"/>
    <n v="27329.467424849532"/>
    <n v="649393"/>
    <n v="0"/>
    <n v="0"/>
  </r>
  <r>
    <x v="2"/>
    <n v="15"/>
    <x v="14"/>
    <n v="45"/>
    <n v="567"/>
    <n v="854365.94"/>
    <n v="11769"/>
    <x v="0"/>
    <n v="386.9259849944126"/>
    <n v="32.243832082867719"/>
    <n v="26497.034775651078"/>
    <n v="855280"/>
    <n v="-914.06000000005588"/>
    <n v="-1.0687260312412963E-3"/>
  </r>
  <r>
    <x v="3"/>
    <n v="15"/>
    <x v="14"/>
    <n v="48"/>
    <n v="2565"/>
    <n v="1039828.65"/>
    <n v="14574"/>
    <x v="0"/>
    <n v="479.14515297039418"/>
    <n v="39.928762747532851"/>
    <n v="26042.095433178674"/>
    <n v="984678"/>
    <n v="55150.650000000023"/>
    <n v="5.6008817095537851E-2"/>
  </r>
  <r>
    <x v="4"/>
    <n v="15"/>
    <x v="14"/>
    <n v="64"/>
    <n v="3507"/>
    <n v="1177055.3999999999"/>
    <n v="17078"/>
    <x v="0"/>
    <n v="561.46843161989796"/>
    <n v="46.789035968324832"/>
    <n v="25156.649963825734"/>
    <n v="1079540"/>
    <n v="97515.399999999907"/>
    <n v="9.0330511143635162E-2"/>
  </r>
  <r>
    <x v="5"/>
    <n v="15"/>
    <x v="14"/>
    <n v="95"/>
    <n v="16523"/>
    <n v="1724228.89"/>
    <n v="24279"/>
    <x v="0"/>
    <n v="798.21361115467278"/>
    <n v="66.51780092955606"/>
    <n v="25921.315285603014"/>
    <n v="729222"/>
    <n v="995006.8899999999"/>
    <n v="1.3644773333772156"/>
  </r>
  <r>
    <x v="0"/>
    <n v="15"/>
    <x v="14"/>
    <n v="73"/>
    <n v="932"/>
    <n v="1401339"/>
    <n v="19901"/>
    <x v="1"/>
    <n v="654.2793803529446"/>
    <n v="54.523281696078719"/>
    <n v="25701.662783456108"/>
    <n v="1401339"/>
    <n v="0"/>
    <n v="0"/>
  </r>
  <r>
    <x v="1"/>
    <n v="15"/>
    <x v="14"/>
    <n v="55"/>
    <n v="603"/>
    <n v="973573"/>
    <n v="13848"/>
    <x v="1"/>
    <n v="455.27666243543428"/>
    <n v="37.939721869619525"/>
    <n v="25661.047367339685"/>
    <n v="973573"/>
    <n v="0"/>
    <n v="0"/>
  </r>
  <r>
    <x v="2"/>
    <n v="15"/>
    <x v="14"/>
    <n v="73"/>
    <n v="910"/>
    <n v="1304666.45"/>
    <n v="18625"/>
    <x v="1"/>
    <n v="612.32870001877257"/>
    <n v="51.027391668231047"/>
    <n v="25567.96276169976"/>
    <n v="1343054"/>
    <n v="-38387.550000000047"/>
    <n v="-2.8582283363141055E-2"/>
  </r>
  <r>
    <x v="3"/>
    <n v="15"/>
    <x v="14"/>
    <n v="83"/>
    <n v="3373"/>
    <n v="1548313.21"/>
    <n v="23048"/>
    <x v="1"/>
    <n v="757.74238271316358"/>
    <n v="63.145198559430298"/>
    <n v="24519.888215139203"/>
    <n v="1527016"/>
    <n v="21297.209999999963"/>
    <n v="1.3946946200956612E-2"/>
  </r>
  <r>
    <x v="4"/>
    <n v="15"/>
    <x v="14"/>
    <n v="105"/>
    <n v="5005"/>
    <n v="1862786.89"/>
    <n v="28637"/>
    <x v="1"/>
    <n v="941.4903077818841"/>
    <n v="78.457525648490346"/>
    <n v="23742.615824334793"/>
    <n v="1838077"/>
    <n v="24709.889999999898"/>
    <n v="1.3443337792703949E-2"/>
  </r>
  <r>
    <x v="5"/>
    <n v="15"/>
    <x v="14"/>
    <n v="129"/>
    <n v="21879"/>
    <n v="2190949.59"/>
    <n v="33253"/>
    <x v="1"/>
    <n v="1093.2491952603621"/>
    <n v="91.104099605030171"/>
    <n v="24048.858388355446"/>
    <n v="1070714"/>
    <n v="1120235.5899999999"/>
    <n v="1.0462509969982645"/>
  </r>
  <r>
    <x v="0"/>
    <n v="16"/>
    <x v="15"/>
    <n v="3320"/>
    <n v="180857"/>
    <n v="187319997"/>
    <n v="1116550"/>
    <x v="0"/>
    <n v="36708.489127836809"/>
    <n v="3059.0407606530675"/>
    <n v="61234.88101544926"/>
    <n v="187341674"/>
    <n v="-21677"/>
    <n v="-1.1570837143261569E-4"/>
  </r>
  <r>
    <x v="1"/>
    <n v="16"/>
    <x v="15"/>
    <n v="3378"/>
    <n v="211834"/>
    <n v="194688502"/>
    <n v="1156764"/>
    <x v="0"/>
    <n v="38030.593092537747"/>
    <n v="3169.2160910448124"/>
    <n v="61431.122525891253"/>
    <n v="194701200"/>
    <n v="-12698"/>
    <n v="-6.5217882581103764E-5"/>
  </r>
  <r>
    <x v="2"/>
    <n v="16"/>
    <x v="15"/>
    <n v="3371"/>
    <n v="216253"/>
    <n v="196933814"/>
    <n v="1156997"/>
    <x v="0"/>
    <n v="38038.253365670862"/>
    <n v="3169.8544471392383"/>
    <n v="62127.084156097699"/>
    <n v="199577591"/>
    <n v="-2643777"/>
    <n v="-1.3246862970702959E-2"/>
  </r>
  <r>
    <x v="3"/>
    <n v="16"/>
    <x v="15"/>
    <n v="3377"/>
    <n v="204616"/>
    <n v="203777117.5"/>
    <n v="1167833"/>
    <x v="0"/>
    <n v="38394.505381424067"/>
    <n v="3199.5421151186724"/>
    <n v="63689.462481865725"/>
    <n v="205883118"/>
    <n v="-2106000.5"/>
    <n v="-1.0229107274351654E-2"/>
  </r>
  <r>
    <x v="4"/>
    <n v="16"/>
    <x v="15"/>
    <n v="3458"/>
    <n v="253073"/>
    <n v="212800586.83000001"/>
    <n v="1168238"/>
    <x v="0"/>
    <n v="38407.820448458035"/>
    <n v="3200.6517040381696"/>
    <n v="66486.64288010959"/>
    <n v="213217066"/>
    <n v="-416479.16999998689"/>
    <n v="-1.953310669794072E-3"/>
  </r>
  <r>
    <x v="5"/>
    <n v="16"/>
    <x v="15"/>
    <n v="3505"/>
    <n v="262322"/>
    <n v="214159119.5"/>
    <n v="1192407"/>
    <x v="0"/>
    <n v="39202.417621652865"/>
    <n v="3266.8681351377386"/>
    <n v="65554.871100106568"/>
    <n v="119791328"/>
    <n v="94367791.5"/>
    <n v="0.7877681387754546"/>
  </r>
  <r>
    <x v="0"/>
    <n v="16"/>
    <x v="15"/>
    <n v="378"/>
    <n v="18375"/>
    <n v="31277197"/>
    <n v="124253"/>
    <x v="1"/>
    <n v="4085.0296893118148"/>
    <n v="340.41914077598454"/>
    <n v="91878.491111585885"/>
    <n v="31255520"/>
    <n v="21677"/>
    <n v="6.9354149283070636E-4"/>
  </r>
  <r>
    <x v="1"/>
    <n v="16"/>
    <x v="15"/>
    <n v="379"/>
    <n v="21137"/>
    <n v="33629460"/>
    <n v="127564"/>
    <x v="1"/>
    <n v="4193.8844719030712"/>
    <n v="349.49037265858925"/>
    <n v="96224.281499313292"/>
    <n v="33616762"/>
    <n v="12698"/>
    <n v="3.7772822974443525E-4"/>
  </r>
  <r>
    <x v="2"/>
    <n v="16"/>
    <x v="15"/>
    <n v="370"/>
    <n v="22027"/>
    <n v="33120649.949999999"/>
    <n v="123419"/>
    <x v="1"/>
    <n v="4057.6105142344641"/>
    <n v="338.13420951953867"/>
    <n v="97951.195169106853"/>
    <n v="33849579"/>
    <n v="-728929.05000000075"/>
    <n v="-2.1534360885256527E-2"/>
  </r>
  <r>
    <x v="3"/>
    <n v="16"/>
    <x v="15"/>
    <n v="393"/>
    <n v="22624"/>
    <n v="36027735.539999999"/>
    <n v="129173"/>
    <x v="1"/>
    <n v="4246.783096242948"/>
    <n v="353.89859135357898"/>
    <n v="101802.42708003549"/>
    <n v="36433831"/>
    <n v="-406095.46000000089"/>
    <n v="-1.1146109230182269E-2"/>
  </r>
  <r>
    <x v="4"/>
    <n v="16"/>
    <x v="15"/>
    <n v="417"/>
    <n v="23159"/>
    <n v="39294321.140000001"/>
    <n v="137753"/>
    <x v="1"/>
    <n v="4528.8652571106568"/>
    <n v="377.40543809255473"/>
    <n v="104116.99772689411"/>
    <n v="39375091"/>
    <n v="-80769.859999999404"/>
    <n v="-2.0512932909792997E-3"/>
  </r>
  <r>
    <x v="5"/>
    <n v="16"/>
    <x v="15"/>
    <n v="425"/>
    <n v="24415"/>
    <n v="35453691.600000001"/>
    <n v="134561"/>
    <x v="1"/>
    <n v="4423.9228028577754"/>
    <n v="368.66023357148129"/>
    <n v="96169.015183802607"/>
    <n v="19999924"/>
    <n v="15453767.600000001"/>
    <n v="0.77269131622700171"/>
  </r>
  <r>
    <x v="0"/>
    <n v="17"/>
    <x v="16"/>
    <n v="2"/>
    <n v="7"/>
    <n v="242"/>
    <n v="154"/>
    <x v="0"/>
    <n v="5.0630131437793819"/>
    <n v="0"/>
    <n v="0"/>
    <n v="242"/>
    <n v="0"/>
    <n v="0"/>
  </r>
  <r>
    <x v="2"/>
    <n v="17"/>
    <x v="16"/>
    <n v="1"/>
    <n v="1"/>
    <n v="0"/>
    <n v="31"/>
    <x v="0"/>
    <n v="1.0191779705010444"/>
    <n v="0"/>
    <n v="0"/>
    <n v="0"/>
    <n v="0"/>
    <s v="-"/>
  </r>
  <r>
    <x v="3"/>
    <n v="17"/>
    <x v="16"/>
    <n v="11"/>
    <n v="20"/>
    <n v="8907.86"/>
    <n v="606"/>
    <x v="0"/>
    <n v="19.923285487859125"/>
    <n v="1.6602737906549272"/>
    <n v="5365.2958024990094"/>
    <n v="8909"/>
    <n v="-1.1399999999994179"/>
    <n v="-1.2796048939268357E-4"/>
  </r>
  <r>
    <x v="4"/>
    <n v="17"/>
    <x v="16"/>
    <n v="4"/>
    <n v="12"/>
    <n v="3514.42"/>
    <n v="182"/>
    <x v="0"/>
    <n v="5.983560988102905"/>
    <n v="0"/>
    <n v="0"/>
    <n v="2394"/>
    <n v="1120.42"/>
    <n v="0.46801169590643277"/>
  </r>
  <r>
    <x v="5"/>
    <n v="17"/>
    <x v="16"/>
    <n v="4"/>
    <n v="25"/>
    <n v="18842.46"/>
    <n v="430"/>
    <x v="0"/>
    <n v="14.13698475211126"/>
    <n v="1.1780820626759383"/>
    <n v="15994.182915577674"/>
    <n v="18489"/>
    <n v="353.45999999999913"/>
    <n v="1.9117312996917039E-2"/>
  </r>
  <r>
    <x v="0"/>
    <n v="18"/>
    <x v="17"/>
    <n v="771"/>
    <n v="6688"/>
    <n v="19701389"/>
    <n v="139259"/>
    <x v="0"/>
    <n v="4578.3775804517718"/>
    <n v="381.53146503764765"/>
    <n v="51637.651951080792"/>
    <n v="19703389"/>
    <n v="-2000"/>
    <n v="-1.0150538062259239E-4"/>
  </r>
  <r>
    <x v="1"/>
    <n v="18"/>
    <x v="17"/>
    <n v="636"/>
    <n v="11402"/>
    <n v="19111311"/>
    <n v="134133"/>
    <x v="0"/>
    <n v="4409.8515715231151"/>
    <n v="367.48763096025959"/>
    <n v="52005.31770296974"/>
    <n v="19113186"/>
    <n v="-1875"/>
    <n v="-9.8099814442238989E-5"/>
  </r>
  <r>
    <x v="2"/>
    <n v="18"/>
    <x v="17"/>
    <n v="586"/>
    <n v="5421"/>
    <n v="15065533.960000001"/>
    <n v="98215"/>
    <x v="0"/>
    <n v="3228.9859475083895"/>
    <n v="269.08216229236581"/>
    <n v="55988.601517297335"/>
    <n v="15072167"/>
    <n v="-6633.0399999991059"/>
    <n v="-4.400853573344235E-4"/>
  </r>
  <r>
    <x v="3"/>
    <n v="18"/>
    <x v="17"/>
    <n v="292"/>
    <n v="2410"/>
    <n v="9492845.1699999999"/>
    <n v="46369"/>
    <x v="0"/>
    <n v="1524.4601069084815"/>
    <n v="127.03834224237346"/>
    <n v="74724.252555884465"/>
    <n v="9767720"/>
    <n v="-274874.83000000007"/>
    <n v="-2.8141145528332107E-2"/>
  </r>
  <r>
    <x v="4"/>
    <n v="18"/>
    <x v="17"/>
    <n v="316"/>
    <n v="7196"/>
    <n v="9300460.4800000004"/>
    <n v="47642"/>
    <x v="0"/>
    <n v="1566.3121571164759"/>
    <n v="130.52601309303967"/>
    <n v="71253.693111507062"/>
    <n v="9281709"/>
    <n v="18751.480000000447"/>
    <n v="2.0202615703638679E-3"/>
  </r>
  <r>
    <x v="5"/>
    <n v="18"/>
    <x v="17"/>
    <n v="437"/>
    <n v="15021"/>
    <n v="10684632.49"/>
    <n v="61979"/>
    <x v="0"/>
    <n v="2037.6655301188459"/>
    <n v="169.80546084323717"/>
    <n v="62922.784914814692"/>
    <n v="6133196"/>
    <n v="4551436.49"/>
    <n v="0.74209865296983824"/>
  </r>
  <r>
    <x v="0"/>
    <n v="18"/>
    <x v="17"/>
    <n v="50"/>
    <n v="744"/>
    <n v="1514398"/>
    <n v="12171"/>
    <x v="1"/>
    <n v="400.14242190220034"/>
    <n v="33.345201825183359"/>
    <n v="45415.769499295049"/>
    <n v="1512398"/>
    <n v="2000"/>
    <n v="1.3224032298376485E-3"/>
  </r>
  <r>
    <x v="1"/>
    <n v="18"/>
    <x v="17"/>
    <n v="48"/>
    <n v="797"/>
    <n v="1576913"/>
    <n v="13066"/>
    <x v="1"/>
    <n v="429.56707621182727"/>
    <n v="35.797256350985606"/>
    <n v="44051.225170405633"/>
    <n v="1575038"/>
    <n v="1875"/>
    <n v="1.1904474685690122E-3"/>
  </r>
  <r>
    <x v="2"/>
    <n v="18"/>
    <x v="17"/>
    <n v="48"/>
    <n v="558"/>
    <n v="1226067"/>
    <n v="10429"/>
    <x v="1"/>
    <n v="342.87119530178683"/>
    <n v="28.572599608482236"/>
    <n v="42910.586253972579"/>
    <n v="1223309"/>
    <n v="2758"/>
    <n v="2.2545407578951843E-3"/>
  </r>
  <r>
    <x v="3"/>
    <n v="18"/>
    <x v="17"/>
    <n v="34"/>
    <n v="442"/>
    <n v="931589"/>
    <n v="8122"/>
    <x v="1"/>
    <n v="267.02462827127363"/>
    <n v="22.252052355939469"/>
    <n v="41865.306853430186"/>
    <n v="935464"/>
    <n v="-3875"/>
    <n v="-4.1423293680996811E-3"/>
  </r>
  <r>
    <x v="4"/>
    <n v="18"/>
    <x v="17"/>
    <n v="35"/>
    <n v="1759"/>
    <n v="1024584"/>
    <n v="8650"/>
    <x v="1"/>
    <n v="284.38353047851723"/>
    <n v="23.698627539876437"/>
    <n v="43233.896067440459"/>
    <n v="1013228"/>
    <n v="11356"/>
    <n v="1.1207743962859297E-2"/>
  </r>
  <r>
    <x v="5"/>
    <n v="18"/>
    <x v="17"/>
    <n v="39"/>
    <n v="3898"/>
    <n v="1214595"/>
    <n v="10031"/>
    <x v="1"/>
    <n v="329.78626522890244"/>
    <n v="27.482188769075204"/>
    <n v="44195.71563989632"/>
    <n v="603036"/>
    <n v="611559"/>
    <n v="1.0141334845680854"/>
  </r>
  <r>
    <x v="0"/>
    <n v="19"/>
    <x v="18"/>
    <n v="4"/>
    <n v="5"/>
    <n v="18342"/>
    <n v="152"/>
    <x v="0"/>
    <n v="4.9972597263277017"/>
    <n v="0"/>
    <n v="0"/>
    <n v="18342"/>
    <n v="0"/>
    <n v="0"/>
  </r>
  <r>
    <x v="1"/>
    <n v="19"/>
    <x v="18"/>
    <n v="5"/>
    <n v="17"/>
    <n v="44360"/>
    <n v="305"/>
    <x v="0"/>
    <n v="10.027396161381242"/>
    <n v="0.83561634678177021"/>
    <n v="53086.563194754097"/>
    <n v="44360"/>
    <n v="0"/>
    <n v="0"/>
  </r>
  <r>
    <x v="2"/>
    <n v="19"/>
    <x v="18"/>
    <n v="31"/>
    <n v="480"/>
    <n v="1343171.05"/>
    <n v="8724"/>
    <x v="0"/>
    <n v="286.8164069242294"/>
    <n v="23.901367243685783"/>
    <n v="56196.410703443602"/>
    <n v="30506"/>
    <n v="1312665.05"/>
    <n v="43.029733495050152"/>
  </r>
  <r>
    <x v="3"/>
    <n v="19"/>
    <x v="18"/>
    <n v="29"/>
    <n v="487"/>
    <n v="1272357.05"/>
    <n v="7728"/>
    <x v="0"/>
    <n v="254.07120503329261"/>
    <n v="21.17260041944105"/>
    <n v="60094.510111837735"/>
    <n v="165165"/>
    <n v="1107192.05"/>
    <n v="6.7035512971876612"/>
  </r>
  <r>
    <x v="4"/>
    <n v="19"/>
    <x v="18"/>
    <n v="23"/>
    <n v="382"/>
    <n v="986009.94"/>
    <n v="5935"/>
    <x v="0"/>
    <n v="195.12326628786124"/>
    <n v="16.260272190655105"/>
    <n v="60639.20261843261"/>
    <n v="160155"/>
    <n v="825854.94"/>
    <n v="5.1565979207642592"/>
  </r>
  <r>
    <x v="5"/>
    <n v="19"/>
    <x v="18"/>
    <n v="13"/>
    <n v="243"/>
    <n v="554095.98"/>
    <n v="4016"/>
    <x v="0"/>
    <n v="132.03286224297401"/>
    <n v="11.002738520247833"/>
    <n v="50359.824418286655"/>
    <n v="111769"/>
    <n v="442326.98"/>
    <n v="3.957510400916175"/>
  </r>
  <r>
    <x v="0"/>
    <n v="19"/>
    <x v="18"/>
    <n v="1"/>
    <n v="1"/>
    <n v="6997"/>
    <n v="31"/>
    <x v="1"/>
    <n v="1.0191779705010444"/>
    <n v="0"/>
    <n v="0"/>
    <n v="6997"/>
    <n v="0"/>
    <n v="0"/>
  </r>
  <r>
    <x v="1"/>
    <n v="19"/>
    <x v="18"/>
    <n v="2"/>
    <n v="2"/>
    <n v="3258"/>
    <n v="59"/>
    <x v="1"/>
    <n v="1.9397258148245682"/>
    <n v="0"/>
    <n v="0"/>
    <n v="3258"/>
    <n v="0"/>
    <n v="0"/>
  </r>
  <r>
    <x v="2"/>
    <n v="19"/>
    <x v="18"/>
    <n v="6"/>
    <n v="66"/>
    <n v="197369.97"/>
    <n v="1219"/>
    <x v="1"/>
    <n v="40.076707936799131"/>
    <n v="3.3397256613999278"/>
    <n v="59097.659511729937"/>
    <n v="7777"/>
    <n v="189592.97"/>
    <n v="24.378676867686767"/>
  </r>
  <r>
    <x v="3"/>
    <n v="19"/>
    <x v="18"/>
    <n v="4"/>
    <n v="38"/>
    <n v="205493.35"/>
    <n v="946"/>
    <x v="1"/>
    <n v="31.101366454644772"/>
    <n v="2.5917805378870642"/>
    <n v="79286.554936293876"/>
    <m/>
    <n v="205493.35"/>
    <s v="-"/>
  </r>
  <r>
    <x v="4"/>
    <n v="19"/>
    <x v="18"/>
    <n v="4"/>
    <n v="26"/>
    <n v="157066.45000000001"/>
    <n v="791"/>
    <x v="1"/>
    <n v="26.005476602139552"/>
    <n v="2.1671230501782959"/>
    <n v="72476.941254940582"/>
    <n v="13955"/>
    <n v="143111.45000000001"/>
    <n v="10.255209602293085"/>
  </r>
  <r>
    <x v="5"/>
    <n v="19"/>
    <x v="18"/>
    <n v="5"/>
    <n v="39"/>
    <n v="184883.74"/>
    <n v="1007"/>
    <x v="1"/>
    <n v="33.106845686921019"/>
    <n v="2.7589038072434184"/>
    <n v="67013.47814831142"/>
    <n v="20081"/>
    <n v="164802.74"/>
    <n v="8.20689905881181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AAAA45-B5EA-42CB-9ADF-BEE72CB47EF4}" name="PivotTable3"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8:O90" firstHeaderRow="1" firstDataRow="3" firstDataCol="1"/>
  <pivotFields count="14">
    <pivotField axis="axisCol" showAll="0">
      <items count="7">
        <item x="0"/>
        <item x="1"/>
        <item x="2"/>
        <item x="3"/>
        <item x="4"/>
        <item x="5"/>
        <item t="default"/>
      </items>
    </pivotField>
    <pivotField showAll="0"/>
    <pivotField axis="axisRow" showAll="0" sortType="descending">
      <items count="23">
        <item x="1"/>
        <item x="16"/>
        <item x="18"/>
        <item x="2"/>
        <item x="0"/>
        <item x="3"/>
        <item x="17"/>
        <item m="1" x="21"/>
        <item m="1" x="19"/>
        <item m="1" x="20"/>
        <item x="7"/>
        <item x="8"/>
        <item x="15"/>
        <item x="9"/>
        <item x="10"/>
        <item x="11"/>
        <item x="12"/>
        <item x="13"/>
        <item x="14"/>
        <item x="4"/>
        <item x="5"/>
        <item x="6"/>
        <item t="default"/>
      </items>
      <autoSortScope>
        <pivotArea dataOnly="0" outline="0" fieldPosition="0">
          <references count="2">
            <reference field="4294967294" count="1" selected="0">
              <x v="1"/>
            </reference>
            <reference field="0" count="1" selected="0">
              <x v="5"/>
            </reference>
          </references>
        </pivotArea>
      </autoSortScope>
    </pivotField>
    <pivotField dataField="1" showAll="0"/>
    <pivotField showAll="0"/>
    <pivotField dataField="1" numFmtId="168" showAll="0"/>
    <pivotField showAll="0"/>
    <pivotField axis="axisRow" showAll="0">
      <items count="3">
        <item x="0"/>
        <item x="1"/>
        <item t="default"/>
      </items>
    </pivotField>
    <pivotField showAll="0"/>
    <pivotField showAll="0"/>
    <pivotField showAll="0"/>
    <pivotField showAll="0"/>
    <pivotField numFmtId="168" showAll="0"/>
    <pivotField showAll="0"/>
  </pivotFields>
  <rowFields count="2">
    <field x="7"/>
    <field x="2"/>
  </rowFields>
  <rowItems count="40">
    <i>
      <x/>
    </i>
    <i r="1">
      <x v="12"/>
    </i>
    <i r="1">
      <x v="4"/>
    </i>
    <i r="1">
      <x v="6"/>
    </i>
    <i r="1">
      <x v="3"/>
    </i>
    <i r="1">
      <x v="17"/>
    </i>
    <i r="1">
      <x v="14"/>
    </i>
    <i r="1">
      <x v="11"/>
    </i>
    <i r="1">
      <x v="18"/>
    </i>
    <i r="1">
      <x v="19"/>
    </i>
    <i r="1">
      <x v="13"/>
    </i>
    <i r="1">
      <x v="5"/>
    </i>
    <i r="1">
      <x v="15"/>
    </i>
    <i r="1">
      <x/>
    </i>
    <i r="1">
      <x v="10"/>
    </i>
    <i r="1">
      <x v="2"/>
    </i>
    <i r="1">
      <x v="16"/>
    </i>
    <i r="1">
      <x v="20"/>
    </i>
    <i r="1">
      <x v="1"/>
    </i>
    <i r="1">
      <x v="21"/>
    </i>
    <i>
      <x v="1"/>
    </i>
    <i r="1">
      <x v="4"/>
    </i>
    <i r="1">
      <x v="12"/>
    </i>
    <i r="1">
      <x v="3"/>
    </i>
    <i r="1">
      <x v="14"/>
    </i>
    <i r="1">
      <x v="20"/>
    </i>
    <i r="1">
      <x v="21"/>
    </i>
    <i r="1">
      <x v="17"/>
    </i>
    <i r="1">
      <x v="19"/>
    </i>
    <i r="1">
      <x/>
    </i>
    <i r="1">
      <x v="18"/>
    </i>
    <i r="1">
      <x v="16"/>
    </i>
    <i r="1">
      <x v="13"/>
    </i>
    <i r="1">
      <x v="15"/>
    </i>
    <i r="1">
      <x v="6"/>
    </i>
    <i r="1">
      <x v="5"/>
    </i>
    <i r="1">
      <x v="11"/>
    </i>
    <i r="1">
      <x v="2"/>
    </i>
    <i r="1">
      <x v="10"/>
    </i>
    <i t="grand">
      <x/>
    </i>
  </rowItems>
  <colFields count="2">
    <field x="-2"/>
    <field x="0"/>
  </colFields>
  <colItems count="14">
    <i>
      <x/>
      <x/>
    </i>
    <i r="1">
      <x v="1"/>
    </i>
    <i r="1">
      <x v="2"/>
    </i>
    <i r="1">
      <x v="3"/>
    </i>
    <i r="1">
      <x v="4"/>
    </i>
    <i r="1">
      <x v="5"/>
    </i>
    <i i="1">
      <x v="1"/>
      <x/>
    </i>
    <i r="1" i="1">
      <x v="1"/>
    </i>
    <i r="1" i="1">
      <x v="2"/>
    </i>
    <i r="1" i="1">
      <x v="3"/>
    </i>
    <i r="1" i="1">
      <x v="4"/>
    </i>
    <i r="1" i="1">
      <x v="5"/>
    </i>
    <i t="grand">
      <x/>
    </i>
    <i t="grand" i="1">
      <x/>
    </i>
  </colItems>
  <dataFields count="2">
    <dataField name="Sum of RUI" fld="3" baseField="7" baseItem="0" numFmtId="3"/>
    <dataField name="Sum of Paid" fld="5" baseField="7"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727BF2E-B0A4-4CFD-B15E-BBE8603BC818}" name="PivotTable3"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A3:G15" firstHeaderRow="1" firstDataRow="2" firstDataCol="1"/>
  <pivotFields count="8">
    <pivotField axis="axisRow" showAll="0" sortType="ascending">
      <items count="10">
        <item x="0"/>
        <item x="1"/>
        <item x="2"/>
        <item x="3"/>
        <item m="1" x="7"/>
        <item m="1" x="6"/>
        <item m="1" x="5"/>
        <item m="1" x="8"/>
        <item m="1" x="4"/>
        <item t="default"/>
      </items>
    </pivotField>
    <pivotField showAll="0"/>
    <pivotField axis="axisRow" showAll="0">
      <items count="3">
        <item x="0"/>
        <item x="1"/>
        <item t="default"/>
      </items>
    </pivotField>
    <pivotField axis="axisCol" numFmtId="1" showAll="0">
      <items count="7">
        <item x="0"/>
        <item x="1"/>
        <item x="2"/>
        <item x="3"/>
        <item x="4"/>
        <item x="5"/>
        <item t="default"/>
      </items>
    </pivotField>
    <pivotField numFmtId="3" showAll="0"/>
    <pivotField numFmtId="3" showAll="0"/>
    <pivotField numFmtId="167" showAll="0"/>
    <pivotField dataField="1" numFmtId="167" showAll="0"/>
  </pivotFields>
  <rowFields count="2">
    <field x="2"/>
    <field x="0"/>
  </rowFields>
  <rowItems count="11">
    <i>
      <x/>
    </i>
    <i r="1">
      <x/>
    </i>
    <i r="1">
      <x v="1"/>
    </i>
    <i r="1">
      <x v="2"/>
    </i>
    <i r="1">
      <x v="3"/>
    </i>
    <i>
      <x v="1"/>
    </i>
    <i r="1">
      <x/>
    </i>
    <i r="1">
      <x v="1"/>
    </i>
    <i r="1">
      <x v="2"/>
    </i>
    <i r="1">
      <x v="3"/>
    </i>
    <i t="grand">
      <x/>
    </i>
  </rowItems>
  <colFields count="1">
    <field x="3"/>
  </colFields>
  <colItems count="6">
    <i>
      <x/>
    </i>
    <i>
      <x v="1"/>
    </i>
    <i>
      <x v="2"/>
    </i>
    <i>
      <x v="3"/>
    </i>
    <i>
      <x v="4"/>
    </i>
    <i>
      <x v="5"/>
    </i>
  </colItems>
  <dataFields count="1">
    <dataField name="Sum of Total Medical $" fld="7"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DA6FFA3-B5B1-40D9-BEC2-B8A5024CBFFF}" name="PivotTable14"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86:G134" firstHeaderRow="1" firstDataRow="2" firstDataCol="1"/>
  <pivotFields count="8">
    <pivotField axis="axisRow" showAll="0" sortType="ascending">
      <items count="10">
        <item x="0"/>
        <item x="1"/>
        <item x="2"/>
        <item x="3"/>
        <item m="1" x="7"/>
        <item m="1" x="6"/>
        <item m="1" x="5"/>
        <item m="1" x="8"/>
        <item m="1" x="4"/>
        <item t="default"/>
      </items>
    </pivotField>
    <pivotField axis="axisRow" showAll="0">
      <items count="20">
        <item x="1"/>
        <item x="2"/>
        <item x="0"/>
        <item x="3"/>
        <item x="4"/>
        <item x="5"/>
        <item x="7"/>
        <item x="8"/>
        <item x="9"/>
        <item x="11"/>
        <item x="12"/>
        <item x="13"/>
        <item x="14"/>
        <item x="15"/>
        <item x="17"/>
        <item x="10"/>
        <item x="6"/>
        <item x="18"/>
        <item x="16"/>
        <item t="default"/>
      </items>
    </pivotField>
    <pivotField axis="axisRow" showAll="0">
      <items count="3">
        <item x="0"/>
        <item x="1"/>
        <item t="default"/>
      </items>
    </pivotField>
    <pivotField axis="axisCol" numFmtId="1" showAll="0">
      <items count="7">
        <item x="0"/>
        <item x="1"/>
        <item x="2"/>
        <item x="3"/>
        <item x="4"/>
        <item x="5"/>
        <item t="default"/>
      </items>
    </pivotField>
    <pivotField dataField="1" numFmtId="3" showAll="0"/>
    <pivotField numFmtId="3" showAll="0"/>
    <pivotField numFmtId="167" showAll="0"/>
    <pivotField numFmtId="167" showAll="0"/>
  </pivotFields>
  <rowFields count="3">
    <field x="2"/>
    <field x="0"/>
    <field x="1"/>
  </rowFields>
  <rowItems count="47">
    <i>
      <x/>
    </i>
    <i r="1">
      <x/>
    </i>
    <i r="2">
      <x v="2"/>
    </i>
    <i r="1">
      <x v="1"/>
    </i>
    <i r="2">
      <x/>
    </i>
    <i r="2">
      <x v="1"/>
    </i>
    <i r="2">
      <x v="3"/>
    </i>
    <i r="2">
      <x v="4"/>
    </i>
    <i r="2">
      <x v="5"/>
    </i>
    <i r="2">
      <x v="6"/>
    </i>
    <i r="2">
      <x v="7"/>
    </i>
    <i r="2">
      <x v="8"/>
    </i>
    <i r="2">
      <x v="9"/>
    </i>
    <i r="2">
      <x v="10"/>
    </i>
    <i r="2">
      <x v="11"/>
    </i>
    <i r="2">
      <x v="12"/>
    </i>
    <i r="2">
      <x v="15"/>
    </i>
    <i r="2">
      <x v="16"/>
    </i>
    <i r="1">
      <x v="2"/>
    </i>
    <i r="2">
      <x v="13"/>
    </i>
    <i r="1">
      <x v="3"/>
    </i>
    <i r="2">
      <x v="14"/>
    </i>
    <i r="2">
      <x v="17"/>
    </i>
    <i r="2">
      <x v="18"/>
    </i>
    <i>
      <x v="1"/>
    </i>
    <i r="1">
      <x/>
    </i>
    <i r="2">
      <x v="2"/>
    </i>
    <i r="1">
      <x v="1"/>
    </i>
    <i r="2">
      <x/>
    </i>
    <i r="2">
      <x v="1"/>
    </i>
    <i r="2">
      <x v="3"/>
    </i>
    <i r="2">
      <x v="4"/>
    </i>
    <i r="2">
      <x v="5"/>
    </i>
    <i r="2">
      <x v="6"/>
    </i>
    <i r="2">
      <x v="7"/>
    </i>
    <i r="2">
      <x v="8"/>
    </i>
    <i r="2">
      <x v="9"/>
    </i>
    <i r="2">
      <x v="10"/>
    </i>
    <i r="2">
      <x v="11"/>
    </i>
    <i r="2">
      <x v="12"/>
    </i>
    <i r="2">
      <x v="15"/>
    </i>
    <i r="2">
      <x v="16"/>
    </i>
    <i r="1">
      <x v="2"/>
    </i>
    <i r="2">
      <x v="13"/>
    </i>
    <i r="1">
      <x v="3"/>
    </i>
    <i r="2">
      <x v="14"/>
    </i>
    <i r="2">
      <x v="17"/>
    </i>
  </rowItems>
  <colFields count="1">
    <field x="3"/>
  </colFields>
  <colItems count="6">
    <i>
      <x/>
    </i>
    <i>
      <x v="1"/>
    </i>
    <i>
      <x v="2"/>
    </i>
    <i>
      <x v="3"/>
    </i>
    <i>
      <x v="4"/>
    </i>
    <i>
      <x v="5"/>
    </i>
  </colItems>
  <dataFields count="1">
    <dataField name="Sum of LTCSS Unique People" fld="4"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BEDEC26-1142-469D-AB69-782D4265F006}" name="PivotTable10"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I18:O22" firstHeaderRow="1" firstDataRow="2" firstDataCol="1" rowPageCount="1" colPageCount="1"/>
  <pivotFields count="8">
    <pivotField showAll="0"/>
    <pivotField axis="axisPage" multipleItemSelectionAllowed="1" showAll="0">
      <items count="20">
        <item h="1" x="1"/>
        <item h="1" x="17"/>
        <item h="1" x="2"/>
        <item h="1" x="0"/>
        <item h="1" x="3"/>
        <item h="1" x="4"/>
        <item h="1" x="5"/>
        <item h="1" x="7"/>
        <item h="1" x="8"/>
        <item x="15"/>
        <item h="1" x="9"/>
        <item h="1" x="10"/>
        <item h="1" x="11"/>
        <item h="1" x="12"/>
        <item h="1" x="13"/>
        <item h="1" x="14"/>
        <item h="1" x="6"/>
        <item h="1" x="18"/>
        <item h="1" x="16"/>
        <item t="default"/>
      </items>
    </pivotField>
    <pivotField axis="axisRow" showAll="0">
      <items count="3">
        <item x="0"/>
        <item x="1"/>
        <item t="default"/>
      </items>
    </pivotField>
    <pivotField axis="axisCol" numFmtId="1" showAll="0">
      <items count="7">
        <item x="0"/>
        <item x="1"/>
        <item x="2"/>
        <item x="3"/>
        <item x="4"/>
        <item x="5"/>
        <item t="default"/>
      </items>
    </pivotField>
    <pivotField dataField="1" numFmtId="3" showAll="0"/>
    <pivotField numFmtId="3" showAll="0"/>
    <pivotField numFmtId="167" showAll="0"/>
    <pivotField numFmtId="167" showAll="0"/>
  </pivotFields>
  <rowFields count="1">
    <field x="2"/>
  </rowFields>
  <rowItems count="3">
    <i>
      <x/>
    </i>
    <i>
      <x v="1"/>
    </i>
    <i t="grand">
      <x/>
    </i>
  </rowItems>
  <colFields count="1">
    <field x="3"/>
  </colFields>
  <colItems count="6">
    <i>
      <x/>
    </i>
    <i>
      <x v="1"/>
    </i>
    <i>
      <x v="2"/>
    </i>
    <i>
      <x v="3"/>
    </i>
    <i>
      <x v="4"/>
    </i>
    <i>
      <x v="5"/>
    </i>
  </colItems>
  <pageFields count="1">
    <pageField fld="1" hier="-1"/>
  </pageFields>
  <dataFields count="1">
    <dataField name="Sum of LTCSS Unique People" fld="4"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0E6CA23-24EC-454B-BF15-F9821CB5F287}"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4:B51" firstHeaderRow="1" firstDataRow="1" firstDataCol="1" rowPageCount="1" colPageCount="1"/>
  <pivotFields count="5">
    <pivotField axis="axisPage" multipleItemSelectionAllowed="1" showAll="0">
      <items count="4">
        <item h="1" x="0"/>
        <item x="1"/>
        <item h="1" x="2"/>
        <item t="default"/>
      </items>
    </pivotField>
    <pivotField axis="axisRow" showAll="0">
      <items count="7">
        <item x="0"/>
        <item x="1"/>
        <item x="2"/>
        <item x="3"/>
        <item x="4"/>
        <item x="5"/>
        <item t="default"/>
      </items>
    </pivotField>
    <pivotField showAll="0"/>
    <pivotField dataField="1" numFmtId="6" showAll="0"/>
    <pivotField numFmtId="6" showAll="0"/>
  </pivotFields>
  <rowFields count="1">
    <field x="1"/>
  </rowFields>
  <rowItems count="7">
    <i>
      <x/>
    </i>
    <i>
      <x v="1"/>
    </i>
    <i>
      <x v="2"/>
    </i>
    <i>
      <x v="3"/>
    </i>
    <i>
      <x v="4"/>
    </i>
    <i>
      <x v="5"/>
    </i>
    <i t="grand">
      <x/>
    </i>
  </rowItems>
  <colItems count="1">
    <i/>
  </colItems>
  <pageFields count="1">
    <pageField fld="0" hier="-1"/>
  </pageFields>
  <dataFields count="1">
    <dataField name="Sum of Annual Cost" fld="3"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28439BF-E59F-4E94-888D-BF5AB078E9C6}"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B29" firstHeaderRow="1" firstDataRow="1" firstDataCol="1"/>
  <pivotFields count="5">
    <pivotField showAll="0"/>
    <pivotField axis="axisRow" showAll="0">
      <items count="7">
        <item x="0"/>
        <item x="1"/>
        <item x="2"/>
        <item x="3"/>
        <item x="4"/>
        <item x="5"/>
        <item t="default"/>
      </items>
    </pivotField>
    <pivotField showAll="0"/>
    <pivotField numFmtId="6" showAll="0"/>
    <pivotField dataField="1" numFmtId="6" showAll="0"/>
  </pivotFields>
  <rowFields count="1">
    <field x="1"/>
  </rowFields>
  <rowItems count="7">
    <i>
      <x/>
    </i>
    <i>
      <x v="1"/>
    </i>
    <i>
      <x v="2"/>
    </i>
    <i>
      <x v="3"/>
    </i>
    <i>
      <x v="4"/>
    </i>
    <i>
      <x v="5"/>
    </i>
    <i t="grand">
      <x/>
    </i>
  </rowItems>
  <colItems count="1">
    <i/>
  </colItems>
  <dataFields count="1">
    <dataField name="Sum of Total Medical $" fld="4" baseField="0" baseItem="0" numFmtId="165"/>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D0606F2-5E49-4A6E-B179-4628F39828D7}"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B40" firstHeaderRow="1" firstDataRow="1" firstDataCol="1" rowPageCount="1" colPageCount="1"/>
  <pivotFields count="5">
    <pivotField axis="axisPage" multipleItemSelectionAllowed="1" showAll="0">
      <items count="4">
        <item x="0"/>
        <item h="1" x="1"/>
        <item h="1" x="2"/>
        <item t="default"/>
      </items>
    </pivotField>
    <pivotField axis="axisRow" showAll="0">
      <items count="7">
        <item x="0"/>
        <item x="1"/>
        <item x="2"/>
        <item x="3"/>
        <item x="4"/>
        <item x="5"/>
        <item t="default"/>
      </items>
    </pivotField>
    <pivotField showAll="0"/>
    <pivotField numFmtId="6" showAll="0"/>
    <pivotField dataField="1" numFmtId="6" showAll="0"/>
  </pivotFields>
  <rowFields count="1">
    <field x="1"/>
  </rowFields>
  <rowItems count="7">
    <i>
      <x/>
    </i>
    <i>
      <x v="1"/>
    </i>
    <i>
      <x v="2"/>
    </i>
    <i>
      <x v="3"/>
    </i>
    <i>
      <x v="4"/>
    </i>
    <i>
      <x v="5"/>
    </i>
    <i t="grand">
      <x/>
    </i>
  </rowItems>
  <colItems count="1">
    <i/>
  </colItems>
  <pageFields count="1">
    <pageField fld="0" hier="-1"/>
  </pageFields>
  <dataFields count="1">
    <dataField name="Sum of Total Medical $" fld="4" baseField="0" baseItem="0" numFmtId="165"/>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EB44BD2-753D-45CD-B8D6-FF3637A1BD34}" name="PivotTable9" cacheId="3"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66:R325" firstHeaderRow="1" firstDataRow="2" firstDataCol="1"/>
  <pivotFields count="7">
    <pivotField axis="axisRow" showAll="0" sortType="descending">
      <items count="18">
        <item x="0"/>
        <item x="2"/>
        <item x="3"/>
        <item x="4"/>
        <item x="5"/>
        <item x="6"/>
        <item x="7"/>
        <item x="8"/>
        <item x="9"/>
        <item x="10"/>
        <item x="11"/>
        <item x="12"/>
        <item x="13"/>
        <item x="14"/>
        <item x="15"/>
        <item x="16"/>
        <item x="1"/>
        <item t="default"/>
      </items>
      <autoSortScope>
        <pivotArea dataOnly="0" outline="0" fieldPosition="0">
          <references count="2">
            <reference field="4294967294" count="1" selected="0">
              <x v="0"/>
            </reference>
            <reference field="1" count="1" selected="0">
              <x v="5"/>
            </reference>
          </references>
        </pivotArea>
      </autoSortScope>
    </pivotField>
    <pivotField axis="axisCol" showAll="0">
      <items count="8">
        <item x="0"/>
        <item x="1"/>
        <item x="2"/>
        <item x="3"/>
        <item x="4"/>
        <item x="5"/>
        <item x="6"/>
        <item t="default"/>
      </items>
    </pivotField>
    <pivotField dataField="1" showAll="0"/>
    <pivotField dataField="1" showAll="0"/>
    <pivotField dataField="1" numFmtId="6" showAll="0"/>
    <pivotField dataField="1" numFmtId="6" showAll="0"/>
    <pivotField axis="axisRow" showAll="0">
      <items count="3">
        <item x="0"/>
        <item x="1"/>
        <item t="default"/>
      </items>
    </pivotField>
  </pivotFields>
  <rowFields count="3">
    <field x="6"/>
    <field x="-2"/>
    <field x="0"/>
  </rowFields>
  <rowItems count="158">
    <i>
      <x/>
    </i>
    <i r="1">
      <x/>
    </i>
    <i r="2">
      <x v="9"/>
    </i>
    <i r="2">
      <x v="2"/>
    </i>
    <i r="2">
      <x v="1"/>
    </i>
    <i r="2">
      <x v="16"/>
    </i>
    <i r="2">
      <x v="10"/>
    </i>
    <i r="2">
      <x v="12"/>
    </i>
    <i r="2">
      <x v="14"/>
    </i>
    <i r="2">
      <x v="4"/>
    </i>
    <i r="2">
      <x v="3"/>
    </i>
    <i r="2">
      <x/>
    </i>
    <i r="2">
      <x v="15"/>
    </i>
    <i r="2">
      <x v="11"/>
    </i>
    <i r="2">
      <x v="13"/>
    </i>
    <i r="2">
      <x v="8"/>
    </i>
    <i r="2">
      <x v="5"/>
    </i>
    <i r="2">
      <x v="7"/>
    </i>
    <i r="2">
      <x v="6"/>
    </i>
    <i r="1" i="1">
      <x v="1"/>
    </i>
    <i r="2" i="1">
      <x v="9"/>
    </i>
    <i r="2" i="1">
      <x v="2"/>
    </i>
    <i r="2" i="1">
      <x v="1"/>
    </i>
    <i r="2" i="1">
      <x v="16"/>
    </i>
    <i r="2" i="1">
      <x v="10"/>
    </i>
    <i r="2" i="1">
      <x v="12"/>
    </i>
    <i r="2" i="1">
      <x v="14"/>
    </i>
    <i r="2" i="1">
      <x v="4"/>
    </i>
    <i r="2" i="1">
      <x v="3"/>
    </i>
    <i r="2" i="1">
      <x/>
    </i>
    <i r="2" i="1">
      <x v="15"/>
    </i>
    <i r="2" i="1">
      <x v="11"/>
    </i>
    <i r="2" i="1">
      <x v="13"/>
    </i>
    <i r="2" i="1">
      <x v="8"/>
    </i>
    <i r="2" i="1">
      <x v="5"/>
    </i>
    <i r="2" i="1">
      <x v="7"/>
    </i>
    <i r="2" i="1">
      <x v="6"/>
    </i>
    <i r="1" i="2">
      <x v="2"/>
    </i>
    <i r="2" i="2">
      <x v="9"/>
    </i>
    <i r="2" i="2">
      <x v="2"/>
    </i>
    <i r="2" i="2">
      <x v="1"/>
    </i>
    <i r="2" i="2">
      <x v="16"/>
    </i>
    <i r="2" i="2">
      <x v="10"/>
    </i>
    <i r="2" i="2">
      <x v="12"/>
    </i>
    <i r="2" i="2">
      <x v="14"/>
    </i>
    <i r="2" i="2">
      <x v="4"/>
    </i>
    <i r="2" i="2">
      <x v="3"/>
    </i>
    <i r="2" i="2">
      <x/>
    </i>
    <i r="2" i="2">
      <x v="15"/>
    </i>
    <i r="2" i="2">
      <x v="11"/>
    </i>
    <i r="2" i="2">
      <x v="13"/>
    </i>
    <i r="2" i="2">
      <x v="8"/>
    </i>
    <i r="2" i="2">
      <x v="5"/>
    </i>
    <i r="2" i="2">
      <x v="7"/>
    </i>
    <i r="2" i="2">
      <x v="6"/>
    </i>
    <i r="1" i="3">
      <x v="3"/>
    </i>
    <i r="2" i="3">
      <x v="9"/>
    </i>
    <i r="2" i="3">
      <x v="2"/>
    </i>
    <i r="2" i="3">
      <x v="1"/>
    </i>
    <i r="2" i="3">
      <x v="16"/>
    </i>
    <i r="2" i="3">
      <x v="10"/>
    </i>
    <i r="2" i="3">
      <x v="12"/>
    </i>
    <i r="2" i="3">
      <x v="14"/>
    </i>
    <i r="2" i="3">
      <x v="4"/>
    </i>
    <i r="2" i="3">
      <x v="3"/>
    </i>
    <i r="2" i="3">
      <x/>
    </i>
    <i r="2" i="3">
      <x v="15"/>
    </i>
    <i r="2" i="3">
      <x v="11"/>
    </i>
    <i r="2" i="3">
      <x v="13"/>
    </i>
    <i r="2" i="3">
      <x v="8"/>
    </i>
    <i r="2" i="3">
      <x v="5"/>
    </i>
    <i r="2" i="3">
      <x v="7"/>
    </i>
    <i r="2" i="3">
      <x v="6"/>
    </i>
    <i t="default">
      <x/>
    </i>
    <i t="default" i="1">
      <x/>
    </i>
    <i t="default" i="2">
      <x/>
    </i>
    <i t="default" i="3">
      <x/>
    </i>
    <i>
      <x v="1"/>
    </i>
    <i r="1">
      <x/>
    </i>
    <i r="2">
      <x v="2"/>
    </i>
    <i r="2">
      <x v="6"/>
    </i>
    <i r="2">
      <x v="1"/>
    </i>
    <i r="2">
      <x v="5"/>
    </i>
    <i r="2">
      <x v="4"/>
    </i>
    <i r="2">
      <x v="9"/>
    </i>
    <i r="2">
      <x/>
    </i>
    <i r="2">
      <x v="11"/>
    </i>
    <i r="2">
      <x v="10"/>
    </i>
    <i r="2">
      <x v="14"/>
    </i>
    <i r="2">
      <x v="12"/>
    </i>
    <i r="2">
      <x v="13"/>
    </i>
    <i r="2">
      <x v="15"/>
    </i>
    <i r="2">
      <x v="3"/>
    </i>
    <i r="2">
      <x v="16"/>
    </i>
    <i r="2">
      <x v="8"/>
    </i>
    <i r="2">
      <x v="7"/>
    </i>
    <i r="1" i="1">
      <x v="1"/>
    </i>
    <i r="2" i="1">
      <x v="2"/>
    </i>
    <i r="2" i="1">
      <x v="6"/>
    </i>
    <i r="2" i="1">
      <x v="1"/>
    </i>
    <i r="2" i="1">
      <x v="5"/>
    </i>
    <i r="2" i="1">
      <x v="4"/>
    </i>
    <i r="2" i="1">
      <x v="9"/>
    </i>
    <i r="2" i="1">
      <x/>
    </i>
    <i r="2" i="1">
      <x v="11"/>
    </i>
    <i r="2" i="1">
      <x v="10"/>
    </i>
    <i r="2" i="1">
      <x v="14"/>
    </i>
    <i r="2" i="1">
      <x v="12"/>
    </i>
    <i r="2" i="1">
      <x v="13"/>
    </i>
    <i r="2" i="1">
      <x v="15"/>
    </i>
    <i r="2" i="1">
      <x v="3"/>
    </i>
    <i r="2" i="1">
      <x v="16"/>
    </i>
    <i r="2" i="1">
      <x v="8"/>
    </i>
    <i r="2" i="1">
      <x v="7"/>
    </i>
    <i r="1" i="2">
      <x v="2"/>
    </i>
    <i r="2" i="2">
      <x v="2"/>
    </i>
    <i r="2" i="2">
      <x v="6"/>
    </i>
    <i r="2" i="2">
      <x v="1"/>
    </i>
    <i r="2" i="2">
      <x v="5"/>
    </i>
    <i r="2" i="2">
      <x v="4"/>
    </i>
    <i r="2" i="2">
      <x v="9"/>
    </i>
    <i r="2" i="2">
      <x/>
    </i>
    <i r="2" i="2">
      <x v="11"/>
    </i>
    <i r="2" i="2">
      <x v="10"/>
    </i>
    <i r="2" i="2">
      <x v="14"/>
    </i>
    <i r="2" i="2">
      <x v="12"/>
    </i>
    <i r="2" i="2">
      <x v="13"/>
    </i>
    <i r="2" i="2">
      <x v="15"/>
    </i>
    <i r="2" i="2">
      <x v="3"/>
    </i>
    <i r="2" i="2">
      <x v="16"/>
    </i>
    <i r="2" i="2">
      <x v="8"/>
    </i>
    <i r="2" i="2">
      <x v="7"/>
    </i>
    <i r="1" i="3">
      <x v="3"/>
    </i>
    <i r="2" i="3">
      <x v="2"/>
    </i>
    <i r="2" i="3">
      <x v="6"/>
    </i>
    <i r="2" i="3">
      <x v="1"/>
    </i>
    <i r="2" i="3">
      <x v="5"/>
    </i>
    <i r="2" i="3">
      <x v="4"/>
    </i>
    <i r="2" i="3">
      <x v="9"/>
    </i>
    <i r="2" i="3">
      <x/>
    </i>
    <i r="2" i="3">
      <x v="11"/>
    </i>
    <i r="2" i="3">
      <x v="10"/>
    </i>
    <i r="2" i="3">
      <x v="14"/>
    </i>
    <i r="2" i="3">
      <x v="12"/>
    </i>
    <i r="2" i="3">
      <x v="13"/>
    </i>
    <i r="2" i="3">
      <x v="15"/>
    </i>
    <i r="2" i="3">
      <x v="3"/>
    </i>
    <i r="2" i="3">
      <x v="16"/>
    </i>
    <i r="2" i="3">
      <x v="8"/>
    </i>
    <i r="2" i="3">
      <x v="7"/>
    </i>
    <i t="default">
      <x v="1"/>
    </i>
    <i t="default" i="1">
      <x v="1"/>
    </i>
    <i t="default" i="2">
      <x v="1"/>
    </i>
    <i t="default" i="3">
      <x v="1"/>
    </i>
    <i t="grand">
      <x/>
    </i>
    <i t="grand" i="1">
      <x/>
    </i>
    <i t="grand" i="2">
      <x/>
    </i>
    <i t="grand" i="3">
      <x/>
    </i>
  </rowItems>
  <colFields count="1">
    <field x="1"/>
  </colFields>
  <colItems count="8">
    <i>
      <x/>
    </i>
    <i>
      <x v="1"/>
    </i>
    <i>
      <x v="2"/>
    </i>
    <i>
      <x v="3"/>
    </i>
    <i>
      <x v="4"/>
    </i>
    <i>
      <x v="5"/>
    </i>
    <i>
      <x v="6"/>
    </i>
    <i t="grand">
      <x/>
    </i>
  </colItems>
  <dataFields count="4">
    <dataField name="Sum of LTCSS Unique People" fld="2" baseField="6" baseItem="0" numFmtId="3"/>
    <dataField name="Sum of LTCSS Average Eligibles" fld="3" baseField="6" baseItem="0" numFmtId="3"/>
    <dataField name="Sum of Annual Cost" fld="4" baseField="6" baseItem="0" numFmtId="166"/>
    <dataField name="Sum of Total Medical $" fld="5" baseField="6"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D606122-6789-4371-8C76-FCAE9362F533}" name="PivotTable11" cacheId="3"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3:AB162" firstHeaderRow="1" firstDataRow="2" firstDataCol="1"/>
  <pivotFields count="7">
    <pivotField axis="axisRow" showAll="0" sortType="descending">
      <items count="18">
        <item x="0"/>
        <item x="2"/>
        <item x="3"/>
        <item x="4"/>
        <item x="5"/>
        <item x="6"/>
        <item x="7"/>
        <item x="8"/>
        <item x="9"/>
        <item x="10"/>
        <item x="11"/>
        <item x="12"/>
        <item x="13"/>
        <item x="14"/>
        <item x="15"/>
        <item x="16"/>
        <item x="1"/>
        <item t="default"/>
      </items>
      <autoSortScope>
        <pivotArea dataOnly="0" outline="0" fieldPosition="0">
          <references count="2">
            <reference field="4294967294" count="1" selected="0">
              <x v="0"/>
            </reference>
            <reference field="1" count="1" selected="0">
              <x v="5"/>
            </reference>
          </references>
        </pivotArea>
      </autoSortScope>
    </pivotField>
    <pivotField axis="axisCol" showAll="0">
      <items count="8">
        <item x="0"/>
        <item x="1"/>
        <item x="2"/>
        <item x="3"/>
        <item x="4"/>
        <item x="5"/>
        <item x="6"/>
        <item t="default"/>
      </items>
    </pivotField>
    <pivotField dataField="1" showAll="0"/>
    <pivotField dataField="1" showAll="0"/>
    <pivotField dataField="1" numFmtId="6" showAll="0"/>
    <pivotField dataField="1" numFmtId="6" showAll="0"/>
    <pivotField axis="axisRow" showAll="0">
      <items count="3">
        <item x="0"/>
        <item x="1"/>
        <item t="default"/>
      </items>
    </pivotField>
  </pivotFields>
  <rowFields count="3">
    <field x="6"/>
    <field x="-2"/>
    <field x="0"/>
  </rowFields>
  <rowItems count="158">
    <i>
      <x/>
    </i>
    <i r="1">
      <x/>
    </i>
    <i r="2">
      <x v="9"/>
    </i>
    <i r="2">
      <x v="2"/>
    </i>
    <i r="2">
      <x v="1"/>
    </i>
    <i r="2">
      <x v="16"/>
    </i>
    <i r="2">
      <x v="10"/>
    </i>
    <i r="2">
      <x v="12"/>
    </i>
    <i r="2">
      <x v="14"/>
    </i>
    <i r="2">
      <x v="4"/>
    </i>
    <i r="2">
      <x v="3"/>
    </i>
    <i r="2">
      <x/>
    </i>
    <i r="2">
      <x v="15"/>
    </i>
    <i r="2">
      <x v="11"/>
    </i>
    <i r="2">
      <x v="13"/>
    </i>
    <i r="2">
      <x v="8"/>
    </i>
    <i r="2">
      <x v="5"/>
    </i>
    <i r="2">
      <x v="7"/>
    </i>
    <i r="2">
      <x v="6"/>
    </i>
    <i r="1" i="1">
      <x v="1"/>
    </i>
    <i r="2" i="1">
      <x v="9"/>
    </i>
    <i r="2" i="1">
      <x v="2"/>
    </i>
    <i r="2" i="1">
      <x v="1"/>
    </i>
    <i r="2" i="1">
      <x v="16"/>
    </i>
    <i r="2" i="1">
      <x v="10"/>
    </i>
    <i r="2" i="1">
      <x v="12"/>
    </i>
    <i r="2" i="1">
      <x v="14"/>
    </i>
    <i r="2" i="1">
      <x v="4"/>
    </i>
    <i r="2" i="1">
      <x v="3"/>
    </i>
    <i r="2" i="1">
      <x/>
    </i>
    <i r="2" i="1">
      <x v="15"/>
    </i>
    <i r="2" i="1">
      <x v="11"/>
    </i>
    <i r="2" i="1">
      <x v="13"/>
    </i>
    <i r="2" i="1">
      <x v="8"/>
    </i>
    <i r="2" i="1">
      <x v="5"/>
    </i>
    <i r="2" i="1">
      <x v="7"/>
    </i>
    <i r="2" i="1">
      <x v="6"/>
    </i>
    <i r="1" i="2">
      <x v="2"/>
    </i>
    <i r="2" i="2">
      <x v="9"/>
    </i>
    <i r="2" i="2">
      <x v="2"/>
    </i>
    <i r="2" i="2">
      <x v="1"/>
    </i>
    <i r="2" i="2">
      <x v="16"/>
    </i>
    <i r="2" i="2">
      <x v="10"/>
    </i>
    <i r="2" i="2">
      <x v="12"/>
    </i>
    <i r="2" i="2">
      <x v="14"/>
    </i>
    <i r="2" i="2">
      <x v="4"/>
    </i>
    <i r="2" i="2">
      <x v="3"/>
    </i>
    <i r="2" i="2">
      <x/>
    </i>
    <i r="2" i="2">
      <x v="15"/>
    </i>
    <i r="2" i="2">
      <x v="11"/>
    </i>
    <i r="2" i="2">
      <x v="13"/>
    </i>
    <i r="2" i="2">
      <x v="8"/>
    </i>
    <i r="2" i="2">
      <x v="5"/>
    </i>
    <i r="2" i="2">
      <x v="7"/>
    </i>
    <i r="2" i="2">
      <x v="6"/>
    </i>
    <i r="1" i="3">
      <x v="3"/>
    </i>
    <i r="2" i="3">
      <x v="9"/>
    </i>
    <i r="2" i="3">
      <x v="2"/>
    </i>
    <i r="2" i="3">
      <x v="1"/>
    </i>
    <i r="2" i="3">
      <x v="16"/>
    </i>
    <i r="2" i="3">
      <x v="10"/>
    </i>
    <i r="2" i="3">
      <x v="12"/>
    </i>
    <i r="2" i="3">
      <x v="14"/>
    </i>
    <i r="2" i="3">
      <x v="4"/>
    </i>
    <i r="2" i="3">
      <x v="3"/>
    </i>
    <i r="2" i="3">
      <x/>
    </i>
    <i r="2" i="3">
      <x v="15"/>
    </i>
    <i r="2" i="3">
      <x v="11"/>
    </i>
    <i r="2" i="3">
      <x v="13"/>
    </i>
    <i r="2" i="3">
      <x v="8"/>
    </i>
    <i r="2" i="3">
      <x v="5"/>
    </i>
    <i r="2" i="3">
      <x v="7"/>
    </i>
    <i r="2" i="3">
      <x v="6"/>
    </i>
    <i t="default">
      <x/>
    </i>
    <i t="default" i="1">
      <x/>
    </i>
    <i t="default" i="2">
      <x/>
    </i>
    <i t="default" i="3">
      <x/>
    </i>
    <i>
      <x v="1"/>
    </i>
    <i r="1">
      <x/>
    </i>
    <i r="2">
      <x v="2"/>
    </i>
    <i r="2">
      <x v="6"/>
    </i>
    <i r="2">
      <x v="1"/>
    </i>
    <i r="2">
      <x v="5"/>
    </i>
    <i r="2">
      <x v="4"/>
    </i>
    <i r="2">
      <x v="9"/>
    </i>
    <i r="2">
      <x/>
    </i>
    <i r="2">
      <x v="11"/>
    </i>
    <i r="2">
      <x v="10"/>
    </i>
    <i r="2">
      <x v="14"/>
    </i>
    <i r="2">
      <x v="12"/>
    </i>
    <i r="2">
      <x v="13"/>
    </i>
    <i r="2">
      <x v="15"/>
    </i>
    <i r="2">
      <x v="3"/>
    </i>
    <i r="2">
      <x v="16"/>
    </i>
    <i r="2">
      <x v="8"/>
    </i>
    <i r="2">
      <x v="7"/>
    </i>
    <i r="1" i="1">
      <x v="1"/>
    </i>
    <i r="2" i="1">
      <x v="2"/>
    </i>
    <i r="2" i="1">
      <x v="6"/>
    </i>
    <i r="2" i="1">
      <x v="1"/>
    </i>
    <i r="2" i="1">
      <x v="5"/>
    </i>
    <i r="2" i="1">
      <x v="4"/>
    </i>
    <i r="2" i="1">
      <x v="9"/>
    </i>
    <i r="2" i="1">
      <x/>
    </i>
    <i r="2" i="1">
      <x v="11"/>
    </i>
    <i r="2" i="1">
      <x v="10"/>
    </i>
    <i r="2" i="1">
      <x v="14"/>
    </i>
    <i r="2" i="1">
      <x v="12"/>
    </i>
    <i r="2" i="1">
      <x v="13"/>
    </i>
    <i r="2" i="1">
      <x v="15"/>
    </i>
    <i r="2" i="1">
      <x v="3"/>
    </i>
    <i r="2" i="1">
      <x v="16"/>
    </i>
    <i r="2" i="1">
      <x v="8"/>
    </i>
    <i r="2" i="1">
      <x v="7"/>
    </i>
    <i r="1" i="2">
      <x v="2"/>
    </i>
    <i r="2" i="2">
      <x v="2"/>
    </i>
    <i r="2" i="2">
      <x v="6"/>
    </i>
    <i r="2" i="2">
      <x v="1"/>
    </i>
    <i r="2" i="2">
      <x v="5"/>
    </i>
    <i r="2" i="2">
      <x v="4"/>
    </i>
    <i r="2" i="2">
      <x v="9"/>
    </i>
    <i r="2" i="2">
      <x/>
    </i>
    <i r="2" i="2">
      <x v="11"/>
    </i>
    <i r="2" i="2">
      <x v="10"/>
    </i>
    <i r="2" i="2">
      <x v="14"/>
    </i>
    <i r="2" i="2">
      <x v="12"/>
    </i>
    <i r="2" i="2">
      <x v="13"/>
    </i>
    <i r="2" i="2">
      <x v="15"/>
    </i>
    <i r="2" i="2">
      <x v="3"/>
    </i>
    <i r="2" i="2">
      <x v="16"/>
    </i>
    <i r="2" i="2">
      <x v="8"/>
    </i>
    <i r="2" i="2">
      <x v="7"/>
    </i>
    <i r="1" i="3">
      <x v="3"/>
    </i>
    <i r="2" i="3">
      <x v="2"/>
    </i>
    <i r="2" i="3">
      <x v="6"/>
    </i>
    <i r="2" i="3">
      <x v="1"/>
    </i>
    <i r="2" i="3">
      <x v="5"/>
    </i>
    <i r="2" i="3">
      <x v="4"/>
    </i>
    <i r="2" i="3">
      <x v="9"/>
    </i>
    <i r="2" i="3">
      <x/>
    </i>
    <i r="2" i="3">
      <x v="11"/>
    </i>
    <i r="2" i="3">
      <x v="10"/>
    </i>
    <i r="2" i="3">
      <x v="14"/>
    </i>
    <i r="2" i="3">
      <x v="12"/>
    </i>
    <i r="2" i="3">
      <x v="13"/>
    </i>
    <i r="2" i="3">
      <x v="15"/>
    </i>
    <i r="2" i="3">
      <x v="3"/>
    </i>
    <i r="2" i="3">
      <x v="16"/>
    </i>
    <i r="2" i="3">
      <x v="8"/>
    </i>
    <i r="2" i="3">
      <x v="7"/>
    </i>
    <i t="default">
      <x v="1"/>
    </i>
    <i t="default" i="1">
      <x v="1"/>
    </i>
    <i t="default" i="2">
      <x v="1"/>
    </i>
    <i t="default" i="3">
      <x v="1"/>
    </i>
    <i t="grand">
      <x/>
    </i>
    <i t="grand" i="1">
      <x/>
    </i>
    <i t="grand" i="2">
      <x/>
    </i>
    <i t="grand" i="3">
      <x/>
    </i>
  </rowItems>
  <colFields count="1">
    <field x="1"/>
  </colFields>
  <colItems count="8">
    <i>
      <x/>
    </i>
    <i>
      <x v="1"/>
    </i>
    <i>
      <x v="2"/>
    </i>
    <i>
      <x v="3"/>
    </i>
    <i>
      <x v="4"/>
    </i>
    <i>
      <x v="5"/>
    </i>
    <i>
      <x v="6"/>
    </i>
    <i t="grand">
      <x/>
    </i>
  </colItems>
  <dataFields count="4">
    <dataField name="Sum of LTCSS Unique People" fld="2" baseField="6" baseItem="0" numFmtId="3"/>
    <dataField name="Sum of LTCSS Average Eligibles" fld="3" baseField="6" baseItem="0" numFmtId="3"/>
    <dataField name="Sum of Annual Cost" fld="4" baseField="6" baseItem="0" numFmtId="166"/>
    <dataField name="Sum of Total Medical $" fld="5" baseField="6"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DF1B6A9-BEB4-40F3-A39C-60DABE92872D}" name="PivotTable6"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62:Q117" firstHeaderRow="1" firstDataRow="2" firstDataCol="1"/>
  <pivotFields count="7">
    <pivotField axis="axisRow" showAll="0" sortType="descending">
      <items count="5">
        <item x="3"/>
        <item x="0"/>
        <item x="1"/>
        <item x="2"/>
        <item t="default"/>
      </items>
      <autoSortScope>
        <pivotArea dataOnly="0" outline="0" fieldPosition="0">
          <references count="2">
            <reference field="4294967294" count="1" selected="0">
              <x v="0"/>
            </reference>
            <reference field="1" count="1" selected="0">
              <x v="5"/>
            </reference>
          </references>
        </pivotArea>
      </autoSortScope>
    </pivotField>
    <pivotField axis="axisCol" showAll="0">
      <items count="8">
        <item x="0"/>
        <item x="1"/>
        <item x="3"/>
        <item x="2"/>
        <item x="4"/>
        <item x="5"/>
        <item x="6"/>
        <item t="default"/>
      </items>
    </pivotField>
    <pivotField dataField="1" showAll="0"/>
    <pivotField dataField="1" showAll="0"/>
    <pivotField dataField="1" numFmtId="6" showAll="0"/>
    <pivotField dataField="1" numFmtId="6" showAll="0"/>
    <pivotField axis="axisRow" showAll="0">
      <items count="3">
        <item x="1"/>
        <item x="0"/>
        <item t="default"/>
      </items>
    </pivotField>
  </pivotFields>
  <rowFields count="3">
    <field x="6"/>
    <field x="-2"/>
    <field x="0"/>
  </rowFields>
  <rowItems count="54">
    <i>
      <x/>
    </i>
    <i r="1">
      <x/>
    </i>
    <i r="2">
      <x v="3"/>
    </i>
    <i r="2">
      <x v="2"/>
    </i>
    <i r="2">
      <x v="1"/>
    </i>
    <i r="2">
      <x/>
    </i>
    <i r="1" i="1">
      <x v="1"/>
    </i>
    <i r="2" i="1">
      <x v="3"/>
    </i>
    <i r="2" i="1">
      <x v="2"/>
    </i>
    <i r="2" i="1">
      <x v="1"/>
    </i>
    <i r="2" i="1">
      <x/>
    </i>
    <i r="1" i="2">
      <x v="2"/>
    </i>
    <i r="2" i="2">
      <x v="3"/>
    </i>
    <i r="2" i="2">
      <x v="2"/>
    </i>
    <i r="2" i="2">
      <x v="1"/>
    </i>
    <i r="2" i="2">
      <x/>
    </i>
    <i r="1" i="3">
      <x v="3"/>
    </i>
    <i r="2" i="3">
      <x v="3"/>
    </i>
    <i r="2" i="3">
      <x v="2"/>
    </i>
    <i r="2" i="3">
      <x v="1"/>
    </i>
    <i r="2" i="3">
      <x/>
    </i>
    <i t="default">
      <x/>
    </i>
    <i t="default" i="1">
      <x/>
    </i>
    <i t="default" i="2">
      <x/>
    </i>
    <i t="default" i="3">
      <x/>
    </i>
    <i>
      <x v="1"/>
    </i>
    <i r="1">
      <x/>
    </i>
    <i r="2">
      <x v="1"/>
    </i>
    <i r="2">
      <x v="2"/>
    </i>
    <i r="2">
      <x v="3"/>
    </i>
    <i r="2">
      <x/>
    </i>
    <i r="1" i="1">
      <x v="1"/>
    </i>
    <i r="2" i="1">
      <x v="1"/>
    </i>
    <i r="2" i="1">
      <x v="2"/>
    </i>
    <i r="2" i="1">
      <x v="3"/>
    </i>
    <i r="2" i="1">
      <x/>
    </i>
    <i r="1" i="2">
      <x v="2"/>
    </i>
    <i r="2" i="2">
      <x v="1"/>
    </i>
    <i r="2" i="2">
      <x v="2"/>
    </i>
    <i r="2" i="2">
      <x v="3"/>
    </i>
    <i r="2" i="2">
      <x/>
    </i>
    <i r="1" i="3">
      <x v="3"/>
    </i>
    <i r="2" i="3">
      <x v="1"/>
    </i>
    <i r="2" i="3">
      <x v="2"/>
    </i>
    <i r="2" i="3">
      <x v="3"/>
    </i>
    <i r="2" i="3">
      <x/>
    </i>
    <i t="default">
      <x v="1"/>
    </i>
    <i t="default" i="1">
      <x v="1"/>
    </i>
    <i t="default" i="2">
      <x v="1"/>
    </i>
    <i t="default" i="3">
      <x v="1"/>
    </i>
    <i t="grand">
      <x/>
    </i>
    <i t="grand" i="1">
      <x/>
    </i>
    <i t="grand" i="2">
      <x/>
    </i>
    <i t="grand" i="3">
      <x/>
    </i>
  </rowItems>
  <colFields count="1">
    <field x="1"/>
  </colFields>
  <colItems count="8">
    <i>
      <x/>
    </i>
    <i>
      <x v="1"/>
    </i>
    <i>
      <x v="2"/>
    </i>
    <i>
      <x v="3"/>
    </i>
    <i>
      <x v="4"/>
    </i>
    <i>
      <x v="5"/>
    </i>
    <i>
      <x v="6"/>
    </i>
    <i t="grand">
      <x/>
    </i>
  </colItems>
  <dataFields count="4">
    <dataField name="Sum of LTCSS Unique People" fld="2" baseField="6" baseItem="0" numFmtId="3"/>
    <dataField name="Sum of LTCSS Average Eligibles" fld="3" baseField="6" baseItem="0" numFmtId="3"/>
    <dataField name="Sum of Annual Cost" fld="4" baseField="0" baseItem="0" numFmtId="166"/>
    <dataField name="Sum of Total Medical $" fld="5"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3D5A877-D335-4065-A09E-ACE189D99A13}" name="PivotTable11"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I3:O7" firstHeaderRow="1" firstDataRow="2" firstDataCol="1" rowPageCount="1" colPageCount="1"/>
  <pivotFields count="8">
    <pivotField showAll="0"/>
    <pivotField axis="axisPage" multipleItemSelectionAllowed="1" showAll="0">
      <items count="20">
        <item h="1" x="1"/>
        <item h="1" x="17"/>
        <item h="1" x="2"/>
        <item h="1" x="0"/>
        <item h="1" x="3"/>
        <item h="1" x="4"/>
        <item h="1" x="5"/>
        <item h="1" x="7"/>
        <item h="1" x="8"/>
        <item x="15"/>
        <item h="1" x="9"/>
        <item h="1" x="10"/>
        <item h="1" x="11"/>
        <item h="1" x="12"/>
        <item h="1" x="13"/>
        <item h="1" x="14"/>
        <item h="1" x="6"/>
        <item h="1" x="18"/>
        <item h="1" x="16"/>
        <item t="default"/>
      </items>
    </pivotField>
    <pivotField axis="axisRow" showAll="0">
      <items count="3">
        <item x="0"/>
        <item x="1"/>
        <item t="default"/>
      </items>
    </pivotField>
    <pivotField axis="axisCol" numFmtId="1" showAll="0">
      <items count="7">
        <item x="0"/>
        <item x="1"/>
        <item x="2"/>
        <item x="3"/>
        <item x="4"/>
        <item x="5"/>
        <item t="default"/>
      </items>
    </pivotField>
    <pivotField numFmtId="3" showAll="0"/>
    <pivotField numFmtId="3" showAll="0"/>
    <pivotField numFmtId="167" showAll="0"/>
    <pivotField dataField="1" numFmtId="167" showAll="0"/>
  </pivotFields>
  <rowFields count="1">
    <field x="2"/>
  </rowFields>
  <rowItems count="3">
    <i>
      <x/>
    </i>
    <i>
      <x v="1"/>
    </i>
    <i t="grand">
      <x/>
    </i>
  </rowItems>
  <colFields count="1">
    <field x="3"/>
  </colFields>
  <colItems count="6">
    <i>
      <x/>
    </i>
    <i>
      <x v="1"/>
    </i>
    <i>
      <x v="2"/>
    </i>
    <i>
      <x v="3"/>
    </i>
    <i>
      <x v="4"/>
    </i>
    <i>
      <x v="5"/>
    </i>
  </colItems>
  <pageFields count="1">
    <pageField fld="1" hier="-1"/>
  </pageFields>
  <dataFields count="1">
    <dataField name="Sum of Total Medical $" fld="7" baseField="0" baseItem="0"/>
  </dataFields>
  <formats count="1">
    <format dxfId="3">
      <pivotArea outline="0" collapsedLevelsAreSubtotals="1" fieldPosition="0">
        <references count="1">
          <reference field="3" count="5" selected="0">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A02B9FA-BCCA-49B0-B66E-4B9862E264A3}" name="PivotTable6"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4:G82" firstHeaderRow="1" firstDataRow="2" firstDataCol="1"/>
  <pivotFields count="8">
    <pivotField axis="axisRow" showAll="0" sortType="ascending">
      <items count="10">
        <item x="0"/>
        <item x="1"/>
        <item x="2"/>
        <item x="3"/>
        <item m="1" x="7"/>
        <item m="1" x="6"/>
        <item m="1" x="5"/>
        <item m="1" x="8"/>
        <item m="1" x="4"/>
        <item t="default"/>
      </items>
    </pivotField>
    <pivotField axis="axisRow" showAll="0">
      <items count="20">
        <item x="1"/>
        <item x="2"/>
        <item x="0"/>
        <item x="3"/>
        <item x="4"/>
        <item x="5"/>
        <item x="7"/>
        <item x="8"/>
        <item x="9"/>
        <item x="11"/>
        <item x="12"/>
        <item x="13"/>
        <item x="14"/>
        <item x="15"/>
        <item x="17"/>
        <item x="10"/>
        <item x="6"/>
        <item x="18"/>
        <item x="16"/>
        <item t="default"/>
      </items>
    </pivotField>
    <pivotField axis="axisRow" showAll="0">
      <items count="3">
        <item x="0"/>
        <item x="1"/>
        <item t="default"/>
      </items>
    </pivotField>
    <pivotField axis="axisCol" numFmtId="1" showAll="0">
      <items count="7">
        <item x="0"/>
        <item x="1"/>
        <item x="2"/>
        <item x="3"/>
        <item x="4"/>
        <item x="5"/>
        <item t="default"/>
      </items>
    </pivotField>
    <pivotField numFmtId="3" showAll="0"/>
    <pivotField numFmtId="3" showAll="0"/>
    <pivotField dataField="1" numFmtId="167" showAll="0"/>
    <pivotField numFmtId="167" showAll="0"/>
  </pivotFields>
  <rowFields count="3">
    <field x="2"/>
    <field x="0"/>
    <field x="1"/>
  </rowFields>
  <rowItems count="47">
    <i>
      <x/>
    </i>
    <i r="1">
      <x/>
    </i>
    <i r="2">
      <x v="2"/>
    </i>
    <i r="1">
      <x v="1"/>
    </i>
    <i r="2">
      <x/>
    </i>
    <i r="2">
      <x v="1"/>
    </i>
    <i r="2">
      <x v="3"/>
    </i>
    <i r="2">
      <x v="4"/>
    </i>
    <i r="2">
      <x v="5"/>
    </i>
    <i r="2">
      <x v="6"/>
    </i>
    <i r="2">
      <x v="7"/>
    </i>
    <i r="2">
      <x v="8"/>
    </i>
    <i r="2">
      <x v="9"/>
    </i>
    <i r="2">
      <x v="10"/>
    </i>
    <i r="2">
      <x v="11"/>
    </i>
    <i r="2">
      <x v="12"/>
    </i>
    <i r="2">
      <x v="15"/>
    </i>
    <i r="2">
      <x v="16"/>
    </i>
    <i r="1">
      <x v="2"/>
    </i>
    <i r="2">
      <x v="13"/>
    </i>
    <i r="1">
      <x v="3"/>
    </i>
    <i r="2">
      <x v="14"/>
    </i>
    <i r="2">
      <x v="17"/>
    </i>
    <i r="2">
      <x v="18"/>
    </i>
    <i>
      <x v="1"/>
    </i>
    <i r="1">
      <x/>
    </i>
    <i r="2">
      <x v="2"/>
    </i>
    <i r="1">
      <x v="1"/>
    </i>
    <i r="2">
      <x/>
    </i>
    <i r="2">
      <x v="1"/>
    </i>
    <i r="2">
      <x v="3"/>
    </i>
    <i r="2">
      <x v="4"/>
    </i>
    <i r="2">
      <x v="5"/>
    </i>
    <i r="2">
      <x v="6"/>
    </i>
    <i r="2">
      <x v="7"/>
    </i>
    <i r="2">
      <x v="8"/>
    </i>
    <i r="2">
      <x v="9"/>
    </i>
    <i r="2">
      <x v="10"/>
    </i>
    <i r="2">
      <x v="11"/>
    </i>
    <i r="2">
      <x v="12"/>
    </i>
    <i r="2">
      <x v="15"/>
    </i>
    <i r="2">
      <x v="16"/>
    </i>
    <i r="1">
      <x v="2"/>
    </i>
    <i r="2">
      <x v="13"/>
    </i>
    <i r="1">
      <x v="3"/>
    </i>
    <i r="2">
      <x v="14"/>
    </i>
    <i r="2">
      <x v="17"/>
    </i>
  </rowItems>
  <colFields count="1">
    <field x="3"/>
  </colFields>
  <colItems count="6">
    <i>
      <x/>
    </i>
    <i>
      <x v="1"/>
    </i>
    <i>
      <x v="2"/>
    </i>
    <i>
      <x v="3"/>
    </i>
    <i>
      <x v="4"/>
    </i>
    <i>
      <x v="5"/>
    </i>
  </colItems>
  <dataFields count="1">
    <dataField name="Sum of Annual Cost" fld="6" baseField="2"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0B5BE56-CC8D-4F43-9014-F8360B399973}" name="PivotTable13"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I48:O60" firstHeaderRow="1" firstDataRow="2" firstDataCol="1"/>
  <pivotFields count="8">
    <pivotField axis="axisRow" showAll="0" sortType="ascending">
      <items count="10">
        <item x="0"/>
        <item x="1"/>
        <item x="2"/>
        <item x="3"/>
        <item m="1" x="7"/>
        <item m="1" x="6"/>
        <item m="1" x="5"/>
        <item m="1" x="8"/>
        <item m="1" x="4"/>
        <item t="default"/>
      </items>
    </pivotField>
    <pivotField showAll="0"/>
    <pivotField axis="axisRow" showAll="0">
      <items count="3">
        <item x="0"/>
        <item x="1"/>
        <item t="default"/>
      </items>
    </pivotField>
    <pivotField axis="axisCol" numFmtId="1" showAll="0">
      <items count="7">
        <item x="0"/>
        <item x="1"/>
        <item x="2"/>
        <item x="3"/>
        <item x="4"/>
        <item x="5"/>
        <item t="default"/>
      </items>
    </pivotField>
    <pivotField numFmtId="3" showAll="0"/>
    <pivotField dataField="1" numFmtId="3" showAll="0"/>
    <pivotField numFmtId="167" showAll="0"/>
    <pivotField numFmtId="167" showAll="0"/>
  </pivotFields>
  <rowFields count="2">
    <field x="2"/>
    <field x="0"/>
  </rowFields>
  <rowItems count="11">
    <i>
      <x/>
    </i>
    <i r="1">
      <x/>
    </i>
    <i r="1">
      <x v="1"/>
    </i>
    <i r="1">
      <x v="2"/>
    </i>
    <i r="1">
      <x v="3"/>
    </i>
    <i>
      <x v="1"/>
    </i>
    <i r="1">
      <x/>
    </i>
    <i r="1">
      <x v="1"/>
    </i>
    <i r="1">
      <x v="2"/>
    </i>
    <i r="1">
      <x v="3"/>
    </i>
    <i t="grand">
      <x/>
    </i>
  </rowItems>
  <colFields count="1">
    <field x="3"/>
  </colFields>
  <colItems count="6">
    <i>
      <x/>
    </i>
    <i>
      <x v="1"/>
    </i>
    <i>
      <x v="2"/>
    </i>
    <i>
      <x v="3"/>
    </i>
    <i>
      <x v="4"/>
    </i>
    <i>
      <x v="5"/>
    </i>
  </colItems>
  <dataFields count="1">
    <dataField name="Sum of LTCSS Average Eligibles" fld="5" baseField="2" baseItem="0" numFmtId="3"/>
  </dataFields>
  <formats count="2">
    <format dxfId="5">
      <pivotArea outline="0" collapsedLevelsAreSubtotals="1" fieldPosition="0">
        <references count="1">
          <reference field="3" count="4" selected="0">
            <x v="0"/>
            <x v="1"/>
            <x v="2"/>
            <x v="3"/>
          </reference>
        </references>
      </pivotArea>
    </format>
    <format dxfId="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70BADD4-DFF0-4C1A-AE0F-D81D80553B39}" name="PivotTable5"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A18:G30" firstHeaderRow="1" firstDataRow="2" firstDataCol="1"/>
  <pivotFields count="8">
    <pivotField axis="axisRow" showAll="0" sortType="ascending">
      <items count="10">
        <item x="0"/>
        <item x="1"/>
        <item x="2"/>
        <item x="3"/>
        <item m="1" x="7"/>
        <item m="1" x="6"/>
        <item m="1" x="5"/>
        <item m="1" x="8"/>
        <item m="1" x="4"/>
        <item t="default"/>
      </items>
    </pivotField>
    <pivotField showAll="0"/>
    <pivotField axis="axisRow" showAll="0">
      <items count="3">
        <item x="0"/>
        <item x="1"/>
        <item t="default"/>
      </items>
    </pivotField>
    <pivotField axis="axisCol" numFmtId="1" showAll="0">
      <items count="7">
        <item x="0"/>
        <item x="1"/>
        <item x="2"/>
        <item x="3"/>
        <item x="4"/>
        <item x="5"/>
        <item t="default"/>
      </items>
    </pivotField>
    <pivotField dataField="1" numFmtId="3" showAll="0"/>
    <pivotField numFmtId="3" showAll="0"/>
    <pivotField numFmtId="167" showAll="0"/>
    <pivotField numFmtId="167" showAll="0"/>
  </pivotFields>
  <rowFields count="2">
    <field x="2"/>
    <field x="0"/>
  </rowFields>
  <rowItems count="11">
    <i>
      <x/>
    </i>
    <i r="1">
      <x/>
    </i>
    <i r="1">
      <x v="1"/>
    </i>
    <i r="1">
      <x v="2"/>
    </i>
    <i r="1">
      <x v="3"/>
    </i>
    <i>
      <x v="1"/>
    </i>
    <i r="1">
      <x/>
    </i>
    <i r="1">
      <x v="1"/>
    </i>
    <i r="1">
      <x v="2"/>
    </i>
    <i r="1">
      <x v="3"/>
    </i>
    <i t="grand">
      <x/>
    </i>
  </rowItems>
  <colFields count="1">
    <field x="3"/>
  </colFields>
  <colItems count="6">
    <i>
      <x/>
    </i>
    <i>
      <x v="1"/>
    </i>
    <i>
      <x v="2"/>
    </i>
    <i>
      <x v="3"/>
    </i>
    <i>
      <x v="4"/>
    </i>
    <i>
      <x v="5"/>
    </i>
  </colItems>
  <dataFields count="1">
    <dataField name="Sum of LTCSS Unique People" fld="4"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C3EAC42-1AC3-4524-87A0-895D331320CB}" name="PivotTable12"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I34:O40" firstHeaderRow="1" firstDataRow="2" firstDataCol="1" rowPageCount="1" colPageCount="1"/>
  <pivotFields count="8">
    <pivotField axis="axisPage" multipleItemSelectionAllowed="1" showAll="0">
      <items count="10">
        <item m="1" x="7"/>
        <item h="1" m="1" x="6"/>
        <item h="1" m="1" x="5"/>
        <item h="1" m="1" x="4"/>
        <item h="1" m="1" x="8"/>
        <item h="1" x="0"/>
        <item x="2"/>
        <item h="1" x="1"/>
        <item h="1" x="3"/>
        <item t="default"/>
      </items>
    </pivotField>
    <pivotField axis="axisRow" showAll="0">
      <items count="20">
        <item x="1"/>
        <item x="17"/>
        <item x="2"/>
        <item x="0"/>
        <item x="3"/>
        <item x="4"/>
        <item x="5"/>
        <item x="7"/>
        <item x="8"/>
        <item x="15"/>
        <item x="9"/>
        <item x="10"/>
        <item x="11"/>
        <item x="12"/>
        <item x="13"/>
        <item x="14"/>
        <item x="6"/>
        <item x="18"/>
        <item x="16"/>
        <item t="default"/>
      </items>
    </pivotField>
    <pivotField axis="axisRow" showAll="0">
      <items count="3">
        <item x="0"/>
        <item x="1"/>
        <item t="default"/>
      </items>
    </pivotField>
    <pivotField axis="axisCol" numFmtId="1" showAll="0">
      <items count="7">
        <item x="0"/>
        <item x="1"/>
        <item x="2"/>
        <item x="3"/>
        <item x="4"/>
        <item x="5"/>
        <item t="default"/>
      </items>
    </pivotField>
    <pivotField numFmtId="3" showAll="0"/>
    <pivotField numFmtId="3" showAll="0"/>
    <pivotField numFmtId="167" showAll="0"/>
    <pivotField dataField="1" numFmtId="167" showAll="0"/>
  </pivotFields>
  <rowFields count="2">
    <field x="2"/>
    <field x="1"/>
  </rowFields>
  <rowItems count="5">
    <i>
      <x/>
    </i>
    <i r="1">
      <x v="9"/>
    </i>
    <i>
      <x v="1"/>
    </i>
    <i r="1">
      <x v="9"/>
    </i>
    <i t="grand">
      <x/>
    </i>
  </rowItems>
  <colFields count="1">
    <field x="3"/>
  </colFields>
  <colItems count="6">
    <i>
      <x/>
    </i>
    <i>
      <x v="1"/>
    </i>
    <i>
      <x v="2"/>
    </i>
    <i>
      <x v="3"/>
    </i>
    <i>
      <x v="4"/>
    </i>
    <i>
      <x v="5"/>
    </i>
  </colItems>
  <pageFields count="1">
    <pageField fld="0" hier="-1"/>
  </pageFields>
  <dataFields count="1">
    <dataField name="Sum of Total Medical $" fld="7" baseField="0" baseItem="0" numFmtId="166"/>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8" Type="http://schemas.openxmlformats.org/officeDocument/2006/relationships/pivotTable" Target="../pivotTables/pivotTable12.xml"/><Relationship Id="rId3" Type="http://schemas.openxmlformats.org/officeDocument/2006/relationships/pivotTable" Target="../pivotTables/pivotTable7.xml"/><Relationship Id="rId7" Type="http://schemas.openxmlformats.org/officeDocument/2006/relationships/pivotTable" Target="../pivotTables/pivotTable11.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5" Type="http://schemas.openxmlformats.org/officeDocument/2006/relationships/pivotTable" Target="../pivotTables/pivotTable9.xml"/><Relationship Id="rId4" Type="http://schemas.openxmlformats.org/officeDocument/2006/relationships/pivotTable" Target="../pivotTables/pivotTable8.xml"/><Relationship Id="rId9"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9F306-81A3-434D-A58A-937C89B9C85D}">
  <sheetPr>
    <tabColor rgb="FFFFC000"/>
    <pageSetUpPr fitToPage="1"/>
  </sheetPr>
  <dimension ref="A1:X293"/>
  <sheetViews>
    <sheetView tabSelected="1" topLeftCell="A66" zoomScale="80" zoomScaleNormal="80" workbookViewId="0">
      <selection activeCell="B87" sqref="B87:B88"/>
    </sheetView>
    <sheetView tabSelected="1" topLeftCell="B1" zoomScale="80" zoomScaleNormal="80" workbookViewId="1">
      <selection activeCell="L15" sqref="L15"/>
    </sheetView>
  </sheetViews>
  <sheetFormatPr defaultColWidth="11" defaultRowHeight="15.75"/>
  <cols>
    <col min="1" max="1" width="22" style="120" customWidth="1"/>
    <col min="2" max="2" width="45" customWidth="1"/>
    <col min="3" max="3" width="16" bestFit="1" customWidth="1"/>
    <col min="4" max="7" width="15.875" bestFit="1" customWidth="1"/>
    <col min="8" max="9" width="15.875" customWidth="1"/>
    <col min="10" max="10" width="13.625" customWidth="1"/>
    <col min="11" max="11" width="12.125" bestFit="1" customWidth="1"/>
    <col min="12" max="12" width="32.625" bestFit="1" customWidth="1"/>
    <col min="13" max="19" width="17.375" customWidth="1"/>
    <col min="20" max="20" width="14.25" bestFit="1" customWidth="1"/>
  </cols>
  <sheetData>
    <row r="1" spans="1:19" ht="23.25">
      <c r="A1" s="430" t="s">
        <v>151</v>
      </c>
      <c r="B1" s="430"/>
      <c r="C1" s="430"/>
      <c r="D1" s="430"/>
      <c r="E1" s="430"/>
      <c r="F1" s="430"/>
      <c r="G1" s="430"/>
      <c r="H1" s="430"/>
      <c r="I1" s="430"/>
      <c r="J1" s="430"/>
      <c r="K1" s="20"/>
      <c r="L1" s="20"/>
      <c r="M1" s="20"/>
      <c r="N1" s="20"/>
      <c r="O1" s="20"/>
      <c r="P1" s="20"/>
      <c r="Q1" s="20"/>
      <c r="R1" s="20"/>
      <c r="S1" s="20"/>
    </row>
    <row r="2" spans="1:19">
      <c r="A2" s="384"/>
      <c r="B2" s="20"/>
      <c r="C2" s="20"/>
      <c r="D2" s="20"/>
      <c r="E2" s="20"/>
      <c r="F2" s="20"/>
      <c r="G2" s="20"/>
      <c r="H2" s="20"/>
      <c r="I2" s="20"/>
      <c r="J2" s="20"/>
      <c r="K2" s="20"/>
      <c r="L2" s="20"/>
      <c r="M2" s="20"/>
      <c r="N2" s="20"/>
      <c r="O2" s="20"/>
      <c r="P2" s="20"/>
      <c r="Q2" s="20"/>
      <c r="R2" s="20"/>
      <c r="S2" s="20"/>
    </row>
    <row r="3" spans="1:19">
      <c r="A3" s="384"/>
      <c r="B3" s="20"/>
      <c r="C3" s="20"/>
      <c r="D3" s="20"/>
      <c r="E3" s="20"/>
      <c r="F3" s="20"/>
      <c r="G3" s="20"/>
      <c r="H3" s="20"/>
      <c r="I3" s="20"/>
      <c r="J3" s="20"/>
      <c r="K3" s="20"/>
      <c r="L3" s="20"/>
      <c r="M3" s="20"/>
      <c r="N3" s="20"/>
      <c r="O3" s="20"/>
      <c r="P3" s="20"/>
      <c r="Q3" s="20"/>
      <c r="R3" s="20"/>
      <c r="S3" s="20"/>
    </row>
    <row r="4" spans="1:19">
      <c r="A4" s="385" t="s">
        <v>0</v>
      </c>
      <c r="B4" s="386"/>
      <c r="C4" s="386"/>
      <c r="D4" s="386"/>
      <c r="E4" s="386"/>
      <c r="F4" s="386"/>
      <c r="G4" s="386"/>
      <c r="H4" s="386"/>
      <c r="I4" s="386"/>
      <c r="J4" s="386"/>
      <c r="K4" s="20"/>
      <c r="L4" s="20"/>
      <c r="M4" s="20"/>
      <c r="N4" s="20"/>
      <c r="O4" s="20"/>
      <c r="P4" s="20"/>
      <c r="Q4" s="20"/>
      <c r="R4" s="20"/>
      <c r="S4" s="20"/>
    </row>
    <row r="5" spans="1:19" s="63" customFormat="1" ht="31.5">
      <c r="A5" s="387"/>
      <c r="B5" s="388"/>
      <c r="C5" s="368">
        <v>2014</v>
      </c>
      <c r="D5" s="368">
        <v>2015</v>
      </c>
      <c r="E5" s="368">
        <v>2016</v>
      </c>
      <c r="F5" s="368">
        <v>2017</v>
      </c>
      <c r="G5" s="368">
        <v>2018</v>
      </c>
      <c r="H5" s="368">
        <v>2019</v>
      </c>
      <c r="I5" s="368">
        <v>2020</v>
      </c>
      <c r="J5" s="368" t="s">
        <v>152</v>
      </c>
      <c r="K5" s="388"/>
      <c r="L5" s="388"/>
      <c r="M5" s="388"/>
      <c r="N5" s="388"/>
      <c r="O5" s="388"/>
      <c r="P5" s="388"/>
      <c r="Q5" s="388"/>
      <c r="R5" s="388"/>
      <c r="S5" s="388"/>
    </row>
    <row r="6" spans="1:19" ht="21.75" customHeight="1">
      <c r="A6" s="428" t="s">
        <v>1</v>
      </c>
      <c r="B6" s="127" t="s">
        <v>2</v>
      </c>
      <c r="C6" s="369">
        <v>11590</v>
      </c>
      <c r="D6" s="369">
        <v>11493</v>
      </c>
      <c r="E6" s="369">
        <v>11267</v>
      </c>
      <c r="F6" s="369">
        <v>11108</v>
      </c>
      <c r="G6" s="369">
        <v>11074</v>
      </c>
      <c r="H6" s="369">
        <v>11153</v>
      </c>
      <c r="I6" s="369">
        <v>11016</v>
      </c>
      <c r="J6" s="389">
        <f>(I6/H6)-1</f>
        <v>-1.2283690486864507E-2</v>
      </c>
      <c r="K6" s="20"/>
      <c r="L6" s="20"/>
      <c r="M6" s="20"/>
      <c r="N6" s="20"/>
      <c r="O6" s="20"/>
      <c r="P6" s="20"/>
      <c r="Q6" s="20"/>
      <c r="R6" s="20"/>
      <c r="S6" s="20"/>
    </row>
    <row r="7" spans="1:19" ht="21.75" customHeight="1">
      <c r="A7" s="428"/>
      <c r="B7" s="124" t="s">
        <v>3</v>
      </c>
      <c r="C7" s="125">
        <v>376</v>
      </c>
      <c r="D7" s="125">
        <v>377</v>
      </c>
      <c r="E7" s="125">
        <v>368</v>
      </c>
      <c r="F7" s="125">
        <v>391</v>
      </c>
      <c r="G7" s="125">
        <v>416</v>
      </c>
      <c r="H7" s="125">
        <v>424</v>
      </c>
      <c r="I7" s="125">
        <v>428</v>
      </c>
      <c r="J7" s="390">
        <f t="shared" ref="J7:J9" si="0">(I7/H7)-1</f>
        <v>9.4339622641510523E-3</v>
      </c>
      <c r="K7" s="20"/>
      <c r="L7" s="20"/>
      <c r="M7" s="20"/>
      <c r="N7" s="20"/>
      <c r="O7" s="20"/>
      <c r="P7" s="20"/>
      <c r="Q7" s="20"/>
      <c r="R7" s="20"/>
      <c r="S7" s="20"/>
    </row>
    <row r="8" spans="1:19" ht="21.75" customHeight="1">
      <c r="A8" s="428"/>
      <c r="B8" s="127" t="s">
        <v>4</v>
      </c>
      <c r="C8" s="128">
        <v>6812</v>
      </c>
      <c r="D8" s="128">
        <v>6883</v>
      </c>
      <c r="E8" s="128">
        <v>6877</v>
      </c>
      <c r="F8" s="128">
        <v>6558</v>
      </c>
      <c r="G8" s="128">
        <v>6541</v>
      </c>
      <c r="H8" s="128">
        <v>6762</v>
      </c>
      <c r="I8" s="128">
        <v>6655</v>
      </c>
      <c r="J8" s="389">
        <f t="shared" si="0"/>
        <v>-1.5823720792664919E-2</v>
      </c>
      <c r="K8" s="20"/>
      <c r="L8" s="20"/>
      <c r="M8" s="20"/>
      <c r="N8" s="20"/>
      <c r="O8" s="20"/>
      <c r="P8" s="20"/>
      <c r="Q8" s="20"/>
      <c r="R8" s="20"/>
      <c r="S8" s="20"/>
    </row>
    <row r="9" spans="1:19" ht="21.75" customHeight="1">
      <c r="A9" s="428"/>
      <c r="B9" s="124" t="s">
        <v>5</v>
      </c>
      <c r="C9" s="125">
        <v>3319</v>
      </c>
      <c r="D9" s="125">
        <v>3378</v>
      </c>
      <c r="E9" s="125">
        <v>3370</v>
      </c>
      <c r="F9" s="125">
        <v>3376</v>
      </c>
      <c r="G9" s="125">
        <v>3455</v>
      </c>
      <c r="H9" s="125">
        <v>3504</v>
      </c>
      <c r="I9" s="125">
        <v>3514</v>
      </c>
      <c r="J9" s="390">
        <f t="shared" si="0"/>
        <v>2.8538812785388057E-3</v>
      </c>
      <c r="K9" s="20"/>
      <c r="L9" s="20"/>
      <c r="M9" s="20"/>
      <c r="N9" s="20"/>
      <c r="O9" s="20"/>
      <c r="P9" s="20"/>
      <c r="Q9" s="20"/>
      <c r="R9" s="20"/>
      <c r="S9" s="20"/>
    </row>
    <row r="10" spans="1:19" ht="18.75" customHeight="1">
      <c r="A10" s="384"/>
      <c r="B10" s="20"/>
      <c r="C10" s="164"/>
      <c r="D10" s="164"/>
      <c r="E10" s="164"/>
      <c r="F10" s="164"/>
      <c r="G10" s="164"/>
      <c r="H10" s="164"/>
      <c r="I10" s="164"/>
      <c r="J10" s="164"/>
      <c r="K10" s="20"/>
      <c r="L10" s="20"/>
      <c r="M10" s="20"/>
      <c r="N10" s="20"/>
      <c r="O10" s="20"/>
      <c r="P10" s="20"/>
      <c r="Q10" s="20"/>
      <c r="R10" s="20"/>
      <c r="S10" s="20"/>
    </row>
    <row r="11" spans="1:19" ht="25.5" customHeight="1">
      <c r="A11" s="431" t="s">
        <v>149</v>
      </c>
      <c r="B11" s="391" t="s">
        <v>2</v>
      </c>
      <c r="C11" s="392">
        <v>6431</v>
      </c>
      <c r="D11" s="392">
        <v>6339</v>
      </c>
      <c r="E11" s="392">
        <v>6040</v>
      </c>
      <c r="F11" s="392">
        <v>6075</v>
      </c>
      <c r="G11" s="392">
        <v>6008</v>
      </c>
      <c r="H11" s="392">
        <v>5962</v>
      </c>
      <c r="I11" s="392">
        <v>5615</v>
      </c>
      <c r="J11" s="389">
        <f>(I11/H11)-1</f>
        <v>-5.8201945655820153E-2</v>
      </c>
      <c r="K11" s="20"/>
      <c r="L11" s="20"/>
      <c r="M11" s="20"/>
      <c r="N11" s="20"/>
      <c r="O11" s="20"/>
      <c r="P11" s="20"/>
      <c r="Q11" s="20"/>
      <c r="R11" s="20"/>
      <c r="S11" s="20"/>
    </row>
    <row r="12" spans="1:19" ht="25.5" customHeight="1">
      <c r="A12" s="431"/>
      <c r="B12" s="391" t="s">
        <v>4</v>
      </c>
      <c r="C12" s="393">
        <v>888</v>
      </c>
      <c r="D12" s="393">
        <v>988</v>
      </c>
      <c r="E12" s="393">
        <v>1022</v>
      </c>
      <c r="F12" s="393">
        <v>1083</v>
      </c>
      <c r="G12" s="393">
        <v>1120</v>
      </c>
      <c r="H12" s="393">
        <v>1155</v>
      </c>
      <c r="I12" s="393">
        <v>1055</v>
      </c>
      <c r="J12" s="389">
        <f>(I12/H12)-1</f>
        <v>-8.6580086580086535E-2</v>
      </c>
      <c r="K12" s="20"/>
      <c r="L12" s="20"/>
      <c r="M12" s="20"/>
      <c r="N12" s="20"/>
      <c r="O12" s="20"/>
      <c r="P12" s="20"/>
      <c r="Q12" s="20"/>
      <c r="R12" s="20"/>
      <c r="S12" s="20"/>
    </row>
    <row r="13" spans="1:19">
      <c r="A13" s="384"/>
      <c r="B13" s="20"/>
      <c r="C13" s="339"/>
      <c r="D13" s="339"/>
      <c r="E13" s="339"/>
      <c r="F13" s="339"/>
      <c r="G13" s="339"/>
      <c r="H13" s="339"/>
      <c r="I13" s="339"/>
      <c r="J13" s="164"/>
      <c r="K13" s="20"/>
      <c r="L13" s="20"/>
      <c r="M13" s="20"/>
      <c r="N13" s="20"/>
      <c r="O13" s="20"/>
      <c r="P13" s="20"/>
      <c r="Q13" s="20"/>
      <c r="R13" s="20"/>
      <c r="S13" s="20"/>
    </row>
    <row r="14" spans="1:19">
      <c r="A14" s="385" t="s">
        <v>6</v>
      </c>
      <c r="B14" s="386"/>
      <c r="C14" s="386"/>
      <c r="D14" s="386"/>
      <c r="E14" s="386"/>
      <c r="F14" s="386"/>
      <c r="G14" s="386"/>
      <c r="H14" s="386"/>
      <c r="I14" s="386"/>
      <c r="J14" s="386"/>
      <c r="K14" s="20"/>
      <c r="L14" s="20"/>
      <c r="M14" s="20"/>
      <c r="N14" s="20"/>
      <c r="O14" s="20"/>
      <c r="P14" s="20"/>
      <c r="Q14" s="20"/>
      <c r="R14" s="20"/>
      <c r="S14" s="20"/>
    </row>
    <row r="15" spans="1:19" s="63" customFormat="1" ht="31.5">
      <c r="A15" s="387"/>
      <c r="B15" s="388"/>
      <c r="C15" s="368">
        <v>2014</v>
      </c>
      <c r="D15" s="368">
        <v>2015</v>
      </c>
      <c r="E15" s="368">
        <v>2016</v>
      </c>
      <c r="F15" s="368">
        <v>2017</v>
      </c>
      <c r="G15" s="368">
        <v>2018</v>
      </c>
      <c r="H15" s="368">
        <v>2019</v>
      </c>
      <c r="I15" s="368">
        <v>2020</v>
      </c>
      <c r="J15" s="368" t="s">
        <v>152</v>
      </c>
      <c r="K15" s="388"/>
      <c r="L15" s="388"/>
      <c r="M15" s="388"/>
      <c r="N15" s="388"/>
      <c r="O15" s="388"/>
      <c r="P15" s="388"/>
      <c r="Q15" s="388"/>
      <c r="R15" s="388"/>
      <c r="S15" s="388"/>
    </row>
    <row r="16" spans="1:19" ht="31.5">
      <c r="A16" s="384"/>
      <c r="B16" s="388" t="s">
        <v>7</v>
      </c>
      <c r="C16" s="394">
        <v>155</v>
      </c>
      <c r="D16" s="394">
        <v>106</v>
      </c>
      <c r="E16" s="394">
        <v>98</v>
      </c>
      <c r="F16" s="394">
        <v>83</v>
      </c>
      <c r="G16" s="394">
        <v>98</v>
      </c>
      <c r="H16" s="394">
        <v>93</v>
      </c>
      <c r="I16" s="394">
        <v>118</v>
      </c>
      <c r="J16" s="395">
        <f>(I16/H16)-1</f>
        <v>0.26881720430107525</v>
      </c>
      <c r="K16" s="20"/>
      <c r="L16" s="20"/>
      <c r="M16" s="20"/>
      <c r="N16" s="20"/>
      <c r="O16" s="20"/>
      <c r="P16" s="20"/>
      <c r="Q16" s="20"/>
      <c r="R16" s="20"/>
      <c r="S16" s="20"/>
    </row>
    <row r="17" spans="1:24">
      <c r="A17" s="384"/>
      <c r="B17" s="127"/>
      <c r="C17" s="20"/>
      <c r="D17" s="20"/>
      <c r="E17" s="20"/>
      <c r="F17" s="20"/>
      <c r="G17" s="20"/>
      <c r="H17" s="20"/>
      <c r="I17" s="20"/>
      <c r="J17" s="20"/>
      <c r="K17" s="20"/>
      <c r="L17" s="20"/>
      <c r="M17" s="20"/>
      <c r="N17" s="20"/>
      <c r="O17" s="20"/>
      <c r="P17" s="20"/>
      <c r="Q17" s="20"/>
      <c r="R17" s="20"/>
      <c r="S17" s="20"/>
    </row>
    <row r="18" spans="1:24">
      <c r="A18" s="385" t="s">
        <v>8</v>
      </c>
      <c r="B18" s="396"/>
      <c r="C18" s="397"/>
      <c r="D18" s="397"/>
      <c r="E18" s="397"/>
      <c r="F18" s="397"/>
      <c r="G18" s="397"/>
      <c r="H18" s="397"/>
      <c r="I18" s="397"/>
      <c r="J18" s="397"/>
      <c r="K18" s="20"/>
      <c r="L18" s="20"/>
      <c r="M18" s="20"/>
      <c r="N18" s="20"/>
      <c r="O18" s="20"/>
      <c r="P18" s="20"/>
      <c r="Q18" s="20"/>
      <c r="R18" s="20"/>
      <c r="S18" s="20"/>
    </row>
    <row r="19" spans="1:24" s="63" customFormat="1" ht="31.5">
      <c r="A19" s="387"/>
      <c r="B19" s="388"/>
      <c r="C19" s="368">
        <v>2014</v>
      </c>
      <c r="D19" s="368">
        <v>2015</v>
      </c>
      <c r="E19" s="368">
        <v>2016</v>
      </c>
      <c r="F19" s="368">
        <v>2017</v>
      </c>
      <c r="G19" s="368">
        <v>2018</v>
      </c>
      <c r="H19" s="368">
        <v>2019</v>
      </c>
      <c r="I19" s="368">
        <v>2020</v>
      </c>
      <c r="J19" s="368" t="s">
        <v>152</v>
      </c>
      <c r="K19" s="388"/>
      <c r="L19" s="388"/>
      <c r="M19" s="388"/>
      <c r="N19" s="388"/>
      <c r="O19" s="388"/>
      <c r="P19" s="388"/>
      <c r="Q19" s="388"/>
      <c r="R19" s="388"/>
      <c r="S19" s="388"/>
    </row>
    <row r="20" spans="1:24">
      <c r="A20" s="428" t="s">
        <v>103</v>
      </c>
      <c r="B20" s="20" t="s">
        <v>10</v>
      </c>
      <c r="C20" s="392">
        <v>3797</v>
      </c>
      <c r="D20" s="392">
        <v>3824</v>
      </c>
      <c r="E20" s="392">
        <v>3894</v>
      </c>
      <c r="F20" s="392">
        <v>3729</v>
      </c>
      <c r="G20" s="392">
        <v>3717</v>
      </c>
      <c r="H20" s="392">
        <v>3682</v>
      </c>
      <c r="I20" s="392">
        <v>3755</v>
      </c>
      <c r="J20" s="389">
        <f t="shared" ref="J20:J26" si="1">(I20/H20)-1</f>
        <v>1.9826181423139522E-2</v>
      </c>
      <c r="K20" s="20"/>
      <c r="L20" s="398"/>
      <c r="M20" s="398"/>
      <c r="N20" s="398"/>
      <c r="O20" s="398"/>
      <c r="P20" s="398"/>
      <c r="Q20" s="398"/>
      <c r="R20" s="20"/>
      <c r="S20" s="343"/>
      <c r="T20" s="106"/>
      <c r="U20" s="106"/>
      <c r="V20" s="106"/>
      <c r="W20" s="106"/>
      <c r="X20" s="106"/>
    </row>
    <row r="21" spans="1:24">
      <c r="A21" s="428"/>
      <c r="B21" s="20" t="s">
        <v>11</v>
      </c>
      <c r="C21" s="392">
        <v>571</v>
      </c>
      <c r="D21" s="392">
        <v>739</v>
      </c>
      <c r="E21" s="392">
        <v>691</v>
      </c>
      <c r="F21" s="392">
        <v>639</v>
      </c>
      <c r="G21" s="392">
        <v>652</v>
      </c>
      <c r="H21" s="392">
        <v>707</v>
      </c>
      <c r="I21" s="392">
        <v>654</v>
      </c>
      <c r="J21" s="389">
        <f t="shared" si="1"/>
        <v>-7.4964639321075E-2</v>
      </c>
      <c r="K21" s="20"/>
      <c r="L21" s="20"/>
      <c r="M21" s="20"/>
      <c r="N21" s="20"/>
      <c r="O21" s="20"/>
      <c r="P21" s="20"/>
      <c r="Q21" s="20"/>
      <c r="R21" s="20"/>
      <c r="S21" s="343"/>
      <c r="T21" s="106"/>
      <c r="U21" s="106"/>
      <c r="V21" s="106"/>
      <c r="W21" s="106"/>
      <c r="X21" s="106"/>
    </row>
    <row r="22" spans="1:24">
      <c r="A22" s="428"/>
      <c r="B22" s="20" t="s">
        <v>12</v>
      </c>
      <c r="C22" s="399">
        <v>601</v>
      </c>
      <c r="D22" s="399">
        <v>617</v>
      </c>
      <c r="E22" s="399">
        <v>591</v>
      </c>
      <c r="F22" s="399">
        <v>542</v>
      </c>
      <c r="G22" s="399">
        <v>542</v>
      </c>
      <c r="H22" s="399">
        <v>609</v>
      </c>
      <c r="I22" s="399">
        <v>651</v>
      </c>
      <c r="J22" s="389">
        <f t="shared" si="1"/>
        <v>6.8965517241379226E-2</v>
      </c>
      <c r="K22" s="20"/>
      <c r="L22" s="20"/>
      <c r="M22" s="20"/>
      <c r="N22" s="20"/>
      <c r="O22" s="20"/>
      <c r="P22" s="20"/>
      <c r="Q22" s="20"/>
      <c r="R22" s="20"/>
      <c r="S22" s="343"/>
      <c r="T22" s="106"/>
      <c r="U22" s="106"/>
      <c r="V22" s="106"/>
      <c r="W22" s="106"/>
      <c r="X22" s="106"/>
    </row>
    <row r="23" spans="1:24">
      <c r="A23" s="428"/>
      <c r="B23" s="20" t="s">
        <v>13</v>
      </c>
      <c r="C23" s="392">
        <v>351</v>
      </c>
      <c r="D23" s="392">
        <v>285</v>
      </c>
      <c r="E23" s="392">
        <v>278</v>
      </c>
      <c r="F23" s="392">
        <v>277</v>
      </c>
      <c r="G23" s="392">
        <v>273</v>
      </c>
      <c r="H23" s="392">
        <v>302</v>
      </c>
      <c r="I23" s="392">
        <v>361</v>
      </c>
      <c r="J23" s="389">
        <f t="shared" si="1"/>
        <v>0.19536423841059603</v>
      </c>
      <c r="K23" s="20"/>
      <c r="L23" s="20"/>
      <c r="M23" s="20"/>
      <c r="N23" s="20"/>
      <c r="O23" s="20"/>
      <c r="P23" s="20"/>
      <c r="Q23" s="20"/>
      <c r="R23" s="20"/>
      <c r="S23" s="343"/>
      <c r="T23" s="106"/>
      <c r="U23" s="106"/>
      <c r="V23" s="106"/>
      <c r="W23" s="106"/>
      <c r="X23" s="106"/>
    </row>
    <row r="24" spans="1:24">
      <c r="A24" s="428"/>
      <c r="B24" s="20" t="s">
        <v>14</v>
      </c>
      <c r="C24" s="392">
        <v>273</v>
      </c>
      <c r="D24" s="392">
        <v>275</v>
      </c>
      <c r="E24" s="392">
        <v>279</v>
      </c>
      <c r="F24" s="392">
        <v>280</v>
      </c>
      <c r="G24" s="392">
        <v>291</v>
      </c>
      <c r="H24" s="392">
        <v>321</v>
      </c>
      <c r="I24" s="392">
        <v>356</v>
      </c>
      <c r="J24" s="389">
        <f t="shared" si="1"/>
        <v>0.10903426791277249</v>
      </c>
      <c r="K24" s="20"/>
      <c r="L24" s="20"/>
      <c r="M24" s="20"/>
      <c r="N24" s="20"/>
      <c r="O24" s="20"/>
      <c r="P24" s="20"/>
      <c r="Q24" s="20"/>
      <c r="R24" s="20"/>
      <c r="S24" s="343"/>
      <c r="T24" s="106"/>
      <c r="U24" s="106"/>
      <c r="V24" s="106"/>
      <c r="W24" s="106"/>
      <c r="X24" s="106"/>
    </row>
    <row r="25" spans="1:24">
      <c r="A25" s="428"/>
      <c r="B25" s="20" t="s">
        <v>15</v>
      </c>
      <c r="C25" s="392">
        <v>73</v>
      </c>
      <c r="D25" s="392">
        <v>55</v>
      </c>
      <c r="E25" s="392">
        <v>73</v>
      </c>
      <c r="F25" s="392">
        <v>83</v>
      </c>
      <c r="G25" s="392">
        <v>104</v>
      </c>
      <c r="H25" s="392">
        <v>129</v>
      </c>
      <c r="I25" s="392">
        <v>150</v>
      </c>
      <c r="J25" s="389">
        <f t="shared" si="1"/>
        <v>0.16279069767441867</v>
      </c>
      <c r="K25" s="20"/>
      <c r="L25" s="20"/>
      <c r="M25" s="20"/>
      <c r="N25" s="20"/>
      <c r="O25" s="20"/>
      <c r="P25" s="20"/>
      <c r="Q25" s="20"/>
      <c r="R25" s="20"/>
      <c r="S25" s="343"/>
      <c r="T25" s="106"/>
      <c r="U25" s="106"/>
      <c r="V25" s="106"/>
      <c r="W25" s="106"/>
      <c r="X25" s="106"/>
    </row>
    <row r="26" spans="1:24">
      <c r="A26" s="428"/>
      <c r="B26" s="20" t="s">
        <v>147</v>
      </c>
      <c r="C26" s="392">
        <v>426</v>
      </c>
      <c r="D26" s="392">
        <v>425</v>
      </c>
      <c r="E26" s="392">
        <v>418</v>
      </c>
      <c r="F26" s="392">
        <v>426</v>
      </c>
      <c r="G26" s="392">
        <v>452</v>
      </c>
      <c r="H26" s="392">
        <v>468</v>
      </c>
      <c r="I26" s="392">
        <v>471</v>
      </c>
      <c r="J26" s="389">
        <f t="shared" si="1"/>
        <v>6.4102564102563875E-3</v>
      </c>
      <c r="K26" s="141"/>
      <c r="L26" s="20"/>
      <c r="M26" s="20"/>
      <c r="N26" s="20"/>
      <c r="O26" s="20"/>
      <c r="P26" s="20"/>
      <c r="Q26" s="20"/>
      <c r="R26" s="20"/>
      <c r="S26" s="343"/>
      <c r="T26" s="106"/>
      <c r="U26" s="106"/>
      <c r="V26" s="106"/>
      <c r="W26" s="106"/>
      <c r="X26" s="106"/>
    </row>
    <row r="27" spans="1:24">
      <c r="A27" s="384"/>
      <c r="B27" s="20"/>
      <c r="C27" s="400"/>
      <c r="D27" s="400"/>
      <c r="E27" s="400"/>
      <c r="F27" s="400"/>
      <c r="G27" s="400"/>
      <c r="H27" s="400"/>
      <c r="I27" s="400"/>
      <c r="J27" s="340"/>
      <c r="K27" s="20"/>
      <c r="L27" s="20"/>
      <c r="M27" s="20"/>
      <c r="N27" s="20"/>
      <c r="O27" s="20"/>
      <c r="P27" s="20"/>
      <c r="Q27" s="20"/>
      <c r="R27" s="20"/>
      <c r="S27" s="343"/>
      <c r="T27" s="106"/>
      <c r="U27" s="106"/>
      <c r="V27" s="106"/>
      <c r="W27" s="106"/>
      <c r="X27" s="106"/>
    </row>
    <row r="28" spans="1:24">
      <c r="A28" s="428" t="s">
        <v>17</v>
      </c>
      <c r="B28" s="20" t="s">
        <v>10</v>
      </c>
      <c r="C28" s="392">
        <v>1414</v>
      </c>
      <c r="D28" s="392">
        <v>1384</v>
      </c>
      <c r="E28" s="392">
        <v>1415</v>
      </c>
      <c r="F28" s="392">
        <v>1223</v>
      </c>
      <c r="G28" s="392">
        <v>1107</v>
      </c>
      <c r="H28" s="392">
        <v>1065</v>
      </c>
      <c r="I28" s="392">
        <v>1007</v>
      </c>
      <c r="J28" s="389">
        <f t="shared" ref="J28:J34" si="2">(I28/H28)-1</f>
        <v>-5.4460093896713579E-2</v>
      </c>
      <c r="K28" s="20"/>
      <c r="L28" s="20"/>
      <c r="M28" s="20"/>
      <c r="N28" s="20"/>
      <c r="O28" s="20"/>
      <c r="P28" s="20"/>
      <c r="Q28" s="20"/>
      <c r="R28" s="20"/>
      <c r="S28" s="343"/>
      <c r="T28" s="106"/>
      <c r="U28" s="106"/>
      <c r="V28" s="106"/>
      <c r="W28" s="106"/>
      <c r="X28" s="106"/>
    </row>
    <row r="29" spans="1:24">
      <c r="A29" s="428"/>
      <c r="B29" s="20" t="s">
        <v>11</v>
      </c>
      <c r="C29" s="392">
        <v>527</v>
      </c>
      <c r="D29" s="392">
        <v>606</v>
      </c>
      <c r="E29" s="392">
        <v>579</v>
      </c>
      <c r="F29" s="392">
        <v>525</v>
      </c>
      <c r="G29" s="392">
        <v>497</v>
      </c>
      <c r="H29" s="392">
        <v>487</v>
      </c>
      <c r="I29" s="392">
        <v>461</v>
      </c>
      <c r="J29" s="389">
        <f t="shared" si="2"/>
        <v>-5.3388090349075989E-2</v>
      </c>
      <c r="K29" s="20"/>
      <c r="L29" s="20"/>
      <c r="M29" s="20"/>
      <c r="N29" s="20"/>
      <c r="O29" s="20"/>
      <c r="P29" s="20"/>
      <c r="Q29" s="20"/>
      <c r="R29" s="20"/>
      <c r="S29" s="343"/>
      <c r="T29" s="106"/>
      <c r="U29" s="106"/>
      <c r="V29" s="106"/>
      <c r="W29" s="106"/>
      <c r="X29" s="106"/>
    </row>
    <row r="30" spans="1:24">
      <c r="A30" s="428"/>
      <c r="B30" s="20" t="s">
        <v>12</v>
      </c>
      <c r="C30" s="392">
        <v>133</v>
      </c>
      <c r="D30" s="392">
        <v>142</v>
      </c>
      <c r="E30" s="392">
        <v>148</v>
      </c>
      <c r="F30" s="392">
        <v>158</v>
      </c>
      <c r="G30" s="392">
        <v>178</v>
      </c>
      <c r="H30" s="392">
        <v>186</v>
      </c>
      <c r="I30" s="392">
        <v>180</v>
      </c>
      <c r="J30" s="389">
        <f t="shared" si="2"/>
        <v>-3.2258064516129004E-2</v>
      </c>
      <c r="K30" s="20"/>
      <c r="L30" s="20"/>
      <c r="M30" s="20"/>
      <c r="N30" s="20"/>
      <c r="O30" s="20"/>
      <c r="P30" s="20"/>
      <c r="Q30" s="20"/>
      <c r="R30" s="20"/>
      <c r="S30" s="343"/>
      <c r="T30" s="106"/>
      <c r="U30" s="106"/>
      <c r="V30" s="106"/>
      <c r="W30" s="106"/>
      <c r="X30" s="106"/>
    </row>
    <row r="31" spans="1:24">
      <c r="A31" s="428"/>
      <c r="B31" s="20" t="s">
        <v>13</v>
      </c>
      <c r="C31" s="392">
        <v>200</v>
      </c>
      <c r="D31" s="392">
        <v>158</v>
      </c>
      <c r="E31" s="392">
        <v>144</v>
      </c>
      <c r="F31" s="392">
        <v>146</v>
      </c>
      <c r="G31" s="392">
        <v>158</v>
      </c>
      <c r="H31" s="392">
        <v>175</v>
      </c>
      <c r="I31" s="392">
        <v>194</v>
      </c>
      <c r="J31" s="389">
        <f t="shared" si="2"/>
        <v>0.10857142857142854</v>
      </c>
      <c r="K31" s="20"/>
      <c r="L31" s="20"/>
      <c r="M31" s="20"/>
      <c r="N31" s="20"/>
      <c r="O31" s="20"/>
      <c r="P31" s="20"/>
      <c r="Q31" s="20"/>
      <c r="R31" s="20"/>
      <c r="S31" s="343"/>
      <c r="T31" s="106"/>
      <c r="U31" s="106"/>
      <c r="V31" s="106"/>
      <c r="W31" s="106"/>
      <c r="X31" s="106"/>
    </row>
    <row r="32" spans="1:24">
      <c r="A32" s="428"/>
      <c r="B32" s="20" t="s">
        <v>14</v>
      </c>
      <c r="C32" s="392">
        <v>60</v>
      </c>
      <c r="D32" s="392">
        <v>61</v>
      </c>
      <c r="E32" s="392">
        <v>49</v>
      </c>
      <c r="F32" s="392">
        <v>56</v>
      </c>
      <c r="G32" s="392">
        <v>46</v>
      </c>
      <c r="H32" s="392">
        <v>55</v>
      </c>
      <c r="I32" s="392">
        <v>76</v>
      </c>
      <c r="J32" s="389">
        <f t="shared" si="2"/>
        <v>0.38181818181818183</v>
      </c>
      <c r="K32" s="20"/>
      <c r="L32" s="20"/>
      <c r="M32" s="20"/>
      <c r="N32" s="20"/>
      <c r="O32" s="20"/>
      <c r="P32" s="20"/>
      <c r="Q32" s="20"/>
      <c r="R32" s="20"/>
      <c r="S32" s="343"/>
      <c r="T32" s="106"/>
      <c r="U32" s="106"/>
      <c r="V32" s="106"/>
      <c r="W32" s="106"/>
      <c r="X32" s="106"/>
    </row>
    <row r="33" spans="1:24">
      <c r="A33" s="428"/>
      <c r="B33" s="20" t="s">
        <v>15</v>
      </c>
      <c r="C33" s="392">
        <v>27</v>
      </c>
      <c r="D33" s="392">
        <v>33</v>
      </c>
      <c r="E33" s="392">
        <v>45</v>
      </c>
      <c r="F33" s="392">
        <v>48</v>
      </c>
      <c r="G33" s="392">
        <v>64</v>
      </c>
      <c r="H33" s="392">
        <v>95</v>
      </c>
      <c r="I33" s="392">
        <v>110</v>
      </c>
      <c r="J33" s="389">
        <f t="shared" si="2"/>
        <v>0.15789473684210531</v>
      </c>
      <c r="K33" s="20"/>
      <c r="L33" s="20"/>
      <c r="M33" s="20"/>
      <c r="N33" s="20"/>
      <c r="O33" s="20"/>
      <c r="P33" s="20"/>
      <c r="Q33" s="20"/>
      <c r="R33" s="20"/>
      <c r="S33" s="343"/>
      <c r="T33" s="106"/>
      <c r="U33" s="106"/>
      <c r="V33" s="106"/>
      <c r="W33" s="106"/>
      <c r="X33" s="106"/>
    </row>
    <row r="34" spans="1:24">
      <c r="A34" s="428"/>
      <c r="B34" s="20" t="s">
        <v>147</v>
      </c>
      <c r="C34" s="392">
        <v>4079</v>
      </c>
      <c r="D34" s="392">
        <v>4008</v>
      </c>
      <c r="E34" s="392">
        <v>3981</v>
      </c>
      <c r="F34" s="392">
        <v>3685</v>
      </c>
      <c r="G34" s="392">
        <v>3779</v>
      </c>
      <c r="H34" s="392">
        <v>3954</v>
      </c>
      <c r="I34" s="392">
        <v>3963</v>
      </c>
      <c r="J34" s="389">
        <f t="shared" si="2"/>
        <v>2.2761760242793194E-3</v>
      </c>
      <c r="K34" s="20"/>
      <c r="L34" s="20"/>
      <c r="M34" s="20"/>
      <c r="N34" s="20"/>
      <c r="O34" s="20"/>
      <c r="P34" s="20"/>
      <c r="Q34" s="20"/>
      <c r="R34" s="20"/>
      <c r="S34" s="343"/>
      <c r="T34" s="106"/>
      <c r="U34" s="106"/>
      <c r="V34" s="106"/>
      <c r="W34" s="106"/>
      <c r="X34" s="106"/>
    </row>
    <row r="35" spans="1:24">
      <c r="A35" s="384"/>
      <c r="B35" s="20"/>
      <c r="C35" s="400"/>
      <c r="D35" s="400"/>
      <c r="E35" s="400"/>
      <c r="F35" s="400"/>
      <c r="G35" s="400"/>
      <c r="H35" s="400"/>
      <c r="I35" s="400"/>
      <c r="J35" s="340"/>
      <c r="K35" s="20"/>
      <c r="L35" s="20"/>
      <c r="M35" s="20"/>
      <c r="N35" s="20"/>
      <c r="O35" s="20"/>
      <c r="P35" s="20"/>
      <c r="Q35" s="20"/>
      <c r="R35" s="20"/>
      <c r="S35" s="343"/>
      <c r="T35" s="106"/>
      <c r="U35" s="106"/>
      <c r="V35" s="106"/>
      <c r="W35" s="106"/>
      <c r="X35" s="106"/>
    </row>
    <row r="36" spans="1:24">
      <c r="A36" s="432" t="s">
        <v>18</v>
      </c>
      <c r="B36" s="20" t="s">
        <v>10</v>
      </c>
      <c r="C36" s="401">
        <f>C20+C28</f>
        <v>5211</v>
      </c>
      <c r="D36" s="401">
        <f t="shared" ref="D36:I36" si="3">D20+D28</f>
        <v>5208</v>
      </c>
      <c r="E36" s="401">
        <f t="shared" si="3"/>
        <v>5309</v>
      </c>
      <c r="F36" s="401">
        <f t="shared" si="3"/>
        <v>4952</v>
      </c>
      <c r="G36" s="401">
        <f t="shared" si="3"/>
        <v>4824</v>
      </c>
      <c r="H36" s="401">
        <f t="shared" si="3"/>
        <v>4747</v>
      </c>
      <c r="I36" s="401">
        <f t="shared" si="3"/>
        <v>4762</v>
      </c>
      <c r="J36" s="389">
        <f t="shared" ref="J36:J42" si="4">(I36/H36)-1</f>
        <v>3.1598904571308317E-3</v>
      </c>
      <c r="K36" s="20"/>
      <c r="L36" s="20"/>
      <c r="M36" s="20"/>
      <c r="N36" s="20"/>
      <c r="O36" s="20"/>
      <c r="P36" s="20"/>
      <c r="Q36" s="20"/>
      <c r="R36" s="20"/>
      <c r="S36" s="343"/>
      <c r="T36" s="106"/>
      <c r="U36" s="106"/>
      <c r="V36" s="106"/>
      <c r="W36" s="106"/>
      <c r="X36" s="106"/>
    </row>
    <row r="37" spans="1:24">
      <c r="A37" s="432"/>
      <c r="B37" s="20" t="s">
        <v>11</v>
      </c>
      <c r="C37" s="401">
        <f t="shared" ref="C37:I42" si="5">C21+C29</f>
        <v>1098</v>
      </c>
      <c r="D37" s="401">
        <f t="shared" si="5"/>
        <v>1345</v>
      </c>
      <c r="E37" s="401">
        <f t="shared" si="5"/>
        <v>1270</v>
      </c>
      <c r="F37" s="401">
        <f t="shared" si="5"/>
        <v>1164</v>
      </c>
      <c r="G37" s="401">
        <f t="shared" si="5"/>
        <v>1149</v>
      </c>
      <c r="H37" s="401">
        <f t="shared" si="5"/>
        <v>1194</v>
      </c>
      <c r="I37" s="401">
        <f t="shared" si="5"/>
        <v>1115</v>
      </c>
      <c r="J37" s="389">
        <f t="shared" si="4"/>
        <v>-6.6164154103852568E-2</v>
      </c>
      <c r="K37" s="20"/>
      <c r="L37" s="20"/>
      <c r="M37" s="20"/>
      <c r="N37" s="20"/>
      <c r="O37" s="20"/>
      <c r="P37" s="20"/>
      <c r="Q37" s="20"/>
      <c r="R37" s="20"/>
      <c r="S37" s="343"/>
      <c r="T37" s="106"/>
      <c r="U37" s="106"/>
      <c r="V37" s="106"/>
      <c r="W37" s="106"/>
      <c r="X37" s="106"/>
    </row>
    <row r="38" spans="1:24">
      <c r="A38" s="432"/>
      <c r="B38" s="20" t="s">
        <v>12</v>
      </c>
      <c r="C38" s="401">
        <f t="shared" si="5"/>
        <v>734</v>
      </c>
      <c r="D38" s="401">
        <f t="shared" si="5"/>
        <v>759</v>
      </c>
      <c r="E38" s="401">
        <f t="shared" si="5"/>
        <v>739</v>
      </c>
      <c r="F38" s="401">
        <f t="shared" si="5"/>
        <v>700</v>
      </c>
      <c r="G38" s="401">
        <f t="shared" si="5"/>
        <v>720</v>
      </c>
      <c r="H38" s="401">
        <f t="shared" si="5"/>
        <v>795</v>
      </c>
      <c r="I38" s="401">
        <f t="shared" si="5"/>
        <v>831</v>
      </c>
      <c r="J38" s="389">
        <f t="shared" si="4"/>
        <v>4.5283018867924518E-2</v>
      </c>
      <c r="K38" s="20"/>
      <c r="L38" s="20"/>
      <c r="M38" s="20"/>
      <c r="N38" s="20"/>
      <c r="O38" s="20"/>
      <c r="P38" s="20"/>
      <c r="Q38" s="20"/>
      <c r="R38" s="20"/>
      <c r="S38" s="343"/>
      <c r="T38" s="106"/>
      <c r="U38" s="106"/>
      <c r="V38" s="106"/>
      <c r="W38" s="106"/>
      <c r="X38" s="106"/>
    </row>
    <row r="39" spans="1:24">
      <c r="A39" s="432"/>
      <c r="B39" s="20" t="s">
        <v>13</v>
      </c>
      <c r="C39" s="401">
        <f t="shared" si="5"/>
        <v>551</v>
      </c>
      <c r="D39" s="401">
        <f t="shared" si="5"/>
        <v>443</v>
      </c>
      <c r="E39" s="401">
        <f t="shared" si="5"/>
        <v>422</v>
      </c>
      <c r="F39" s="401">
        <f t="shared" si="5"/>
        <v>423</v>
      </c>
      <c r="G39" s="401">
        <f t="shared" si="5"/>
        <v>431</v>
      </c>
      <c r="H39" s="401">
        <f t="shared" si="5"/>
        <v>477</v>
      </c>
      <c r="I39" s="401">
        <f t="shared" si="5"/>
        <v>555</v>
      </c>
      <c r="J39" s="389">
        <f t="shared" si="4"/>
        <v>0.16352201257861632</v>
      </c>
      <c r="K39" s="20"/>
      <c r="L39" s="20"/>
      <c r="M39" s="20"/>
      <c r="N39" s="20"/>
      <c r="O39" s="20"/>
      <c r="P39" s="20"/>
      <c r="Q39" s="20"/>
      <c r="R39" s="20"/>
      <c r="S39" s="343"/>
      <c r="T39" s="106"/>
      <c r="U39" s="106"/>
      <c r="V39" s="106"/>
      <c r="W39" s="106"/>
      <c r="X39" s="106"/>
    </row>
    <row r="40" spans="1:24">
      <c r="A40" s="432"/>
      <c r="B40" s="20" t="s">
        <v>19</v>
      </c>
      <c r="C40" s="399">
        <f t="shared" si="5"/>
        <v>333</v>
      </c>
      <c r="D40" s="399">
        <f t="shared" si="5"/>
        <v>336</v>
      </c>
      <c r="E40" s="399">
        <f t="shared" si="5"/>
        <v>328</v>
      </c>
      <c r="F40" s="399">
        <f t="shared" si="5"/>
        <v>336</v>
      </c>
      <c r="G40" s="399">
        <f t="shared" si="5"/>
        <v>337</v>
      </c>
      <c r="H40" s="399">
        <f t="shared" si="5"/>
        <v>376</v>
      </c>
      <c r="I40" s="399">
        <f t="shared" si="5"/>
        <v>432</v>
      </c>
      <c r="J40" s="389">
        <f t="shared" si="4"/>
        <v>0.14893617021276606</v>
      </c>
      <c r="K40" s="20"/>
      <c r="L40" s="20"/>
      <c r="M40" s="20"/>
      <c r="N40" s="20"/>
      <c r="O40" s="20"/>
      <c r="P40" s="20"/>
      <c r="Q40" s="20"/>
      <c r="R40" s="20"/>
      <c r="S40" s="343"/>
      <c r="T40" s="106"/>
      <c r="U40" s="106"/>
      <c r="V40" s="106"/>
      <c r="W40" s="106"/>
      <c r="X40" s="106"/>
    </row>
    <row r="41" spans="1:24">
      <c r="A41" s="432"/>
      <c r="B41" s="20" t="s">
        <v>15</v>
      </c>
      <c r="C41" s="401">
        <f t="shared" si="5"/>
        <v>100</v>
      </c>
      <c r="D41" s="401">
        <f t="shared" si="5"/>
        <v>88</v>
      </c>
      <c r="E41" s="401">
        <f t="shared" si="5"/>
        <v>118</v>
      </c>
      <c r="F41" s="401">
        <f t="shared" si="5"/>
        <v>131</v>
      </c>
      <c r="G41" s="401">
        <f t="shared" si="5"/>
        <v>168</v>
      </c>
      <c r="H41" s="401">
        <f t="shared" si="5"/>
        <v>224</v>
      </c>
      <c r="I41" s="401">
        <f t="shared" si="5"/>
        <v>260</v>
      </c>
      <c r="J41" s="389">
        <f t="shared" si="4"/>
        <v>0.16071428571428581</v>
      </c>
      <c r="K41" s="20"/>
      <c r="L41" s="20"/>
      <c r="M41" s="20"/>
      <c r="N41" s="20"/>
      <c r="O41" s="20"/>
      <c r="P41" s="20"/>
      <c r="Q41" s="20"/>
      <c r="R41" s="20"/>
      <c r="S41" s="343"/>
      <c r="T41" s="106"/>
      <c r="U41" s="106"/>
      <c r="V41" s="106"/>
      <c r="W41" s="106"/>
      <c r="X41" s="106"/>
    </row>
    <row r="42" spans="1:24">
      <c r="A42" s="432"/>
      <c r="B42" s="20" t="s">
        <v>147</v>
      </c>
      <c r="C42" s="401">
        <f t="shared" si="5"/>
        <v>4505</v>
      </c>
      <c r="D42" s="401">
        <f t="shared" si="5"/>
        <v>4433</v>
      </c>
      <c r="E42" s="401">
        <f t="shared" si="5"/>
        <v>4399</v>
      </c>
      <c r="F42" s="401">
        <f t="shared" si="5"/>
        <v>4111</v>
      </c>
      <c r="G42" s="401">
        <f t="shared" si="5"/>
        <v>4231</v>
      </c>
      <c r="H42" s="401">
        <f t="shared" si="5"/>
        <v>4422</v>
      </c>
      <c r="I42" s="401">
        <f t="shared" si="5"/>
        <v>4434</v>
      </c>
      <c r="J42" s="389">
        <f t="shared" si="4"/>
        <v>2.7137042062415073E-3</v>
      </c>
      <c r="K42" s="20"/>
      <c r="L42" s="20"/>
      <c r="M42" s="20"/>
      <c r="N42" s="20"/>
      <c r="O42" s="20"/>
      <c r="P42" s="20"/>
      <c r="Q42" s="20"/>
      <c r="R42" s="20"/>
      <c r="S42" s="343"/>
      <c r="T42" s="106"/>
      <c r="U42" s="106"/>
      <c r="V42" s="106"/>
      <c r="W42" s="106"/>
      <c r="X42" s="106"/>
    </row>
    <row r="43" spans="1:24">
      <c r="A43" s="384"/>
      <c r="B43" s="20"/>
      <c r="C43" s="20"/>
      <c r="D43" s="20"/>
      <c r="E43" s="20"/>
      <c r="F43" s="20"/>
      <c r="G43" s="20"/>
      <c r="H43" s="20"/>
      <c r="I43" s="20"/>
      <c r="J43" s="20"/>
      <c r="K43" s="20"/>
      <c r="L43" s="20"/>
      <c r="M43" s="20"/>
      <c r="N43" s="20"/>
      <c r="O43" s="20"/>
      <c r="P43" s="20"/>
      <c r="Q43" s="20"/>
      <c r="R43" s="20"/>
      <c r="S43" s="343"/>
      <c r="T43" s="106"/>
      <c r="U43" s="106"/>
      <c r="V43" s="106"/>
      <c r="W43" s="106"/>
      <c r="X43" s="106"/>
    </row>
    <row r="44" spans="1:24">
      <c r="A44" s="384"/>
      <c r="B44" s="20"/>
      <c r="C44" s="20"/>
      <c r="D44" s="20"/>
      <c r="E44" s="20"/>
      <c r="F44" s="20"/>
      <c r="G44" s="20"/>
      <c r="H44" s="20"/>
      <c r="I44" s="20"/>
      <c r="J44" s="20"/>
      <c r="K44" s="20"/>
      <c r="L44" s="20"/>
      <c r="M44" s="20"/>
      <c r="N44" s="20"/>
      <c r="O44" s="20"/>
      <c r="P44" s="20"/>
      <c r="Q44" s="20"/>
      <c r="R44" s="20"/>
      <c r="S44" s="20"/>
    </row>
    <row r="45" spans="1:24">
      <c r="A45" s="385" t="s">
        <v>20</v>
      </c>
      <c r="B45" s="386"/>
      <c r="C45" s="386"/>
      <c r="D45" s="386"/>
      <c r="E45" s="386"/>
      <c r="F45" s="386"/>
      <c r="G45" s="386"/>
      <c r="H45" s="386"/>
      <c r="I45" s="386"/>
      <c r="J45" s="386"/>
      <c r="K45" s="20"/>
      <c r="L45" s="402" t="s">
        <v>21</v>
      </c>
      <c r="M45" s="386"/>
      <c r="N45" s="386"/>
      <c r="O45" s="386"/>
      <c r="P45" s="386"/>
      <c r="Q45" s="386"/>
      <c r="R45" s="386"/>
      <c r="S45" s="386"/>
    </row>
    <row r="46" spans="1:24" s="63" customFormat="1" ht="54" customHeight="1">
      <c r="A46" s="387"/>
      <c r="B46" s="388"/>
      <c r="C46" s="368">
        <v>2014</v>
      </c>
      <c r="D46" s="368">
        <v>2015</v>
      </c>
      <c r="E46" s="368">
        <v>2016</v>
      </c>
      <c r="F46" s="368">
        <v>2017</v>
      </c>
      <c r="G46" s="368">
        <v>2018</v>
      </c>
      <c r="H46" s="368">
        <v>2019</v>
      </c>
      <c r="I46" s="368" t="s">
        <v>219</v>
      </c>
      <c r="J46" s="368" t="s">
        <v>220</v>
      </c>
      <c r="K46" s="388"/>
      <c r="L46" s="388"/>
      <c r="M46" s="368">
        <v>2014</v>
      </c>
      <c r="N46" s="368">
        <v>2015</v>
      </c>
      <c r="O46" s="368">
        <v>2016</v>
      </c>
      <c r="P46" s="368">
        <v>2017</v>
      </c>
      <c r="Q46" s="368">
        <v>2018</v>
      </c>
      <c r="R46" s="368">
        <v>2019</v>
      </c>
      <c r="S46" s="368" t="s">
        <v>219</v>
      </c>
    </row>
    <row r="47" spans="1:24" ht="18">
      <c r="A47" s="428" t="s">
        <v>209</v>
      </c>
      <c r="B47" s="20" t="s">
        <v>210</v>
      </c>
      <c r="C47" s="403">
        <v>246789800</v>
      </c>
      <c r="D47" s="403">
        <v>249956406</v>
      </c>
      <c r="E47" s="403">
        <v>236185390</v>
      </c>
      <c r="F47" s="403">
        <v>241901595</v>
      </c>
      <c r="G47" s="403">
        <v>245244989</v>
      </c>
      <c r="H47" s="403">
        <v>237154055</v>
      </c>
      <c r="I47" s="403">
        <v>209840605</v>
      </c>
      <c r="J47" s="389">
        <f>(I47/H47)-1</f>
        <v>-0.11517176039853083</v>
      </c>
      <c r="K47" s="162"/>
      <c r="L47" s="20" t="s">
        <v>210</v>
      </c>
      <c r="M47" s="404">
        <f>C47</f>
        <v>246789800</v>
      </c>
      <c r="N47" s="404">
        <f t="shared" ref="N47:S48" si="6">D47</f>
        <v>249956406</v>
      </c>
      <c r="O47" s="404">
        <f t="shared" si="6"/>
        <v>236185390</v>
      </c>
      <c r="P47" s="404">
        <f t="shared" si="6"/>
        <v>241901595</v>
      </c>
      <c r="Q47" s="404">
        <f t="shared" si="6"/>
        <v>245244989</v>
      </c>
      <c r="R47" s="404">
        <f t="shared" si="6"/>
        <v>237154055</v>
      </c>
      <c r="S47" s="404">
        <f t="shared" si="6"/>
        <v>209840605</v>
      </c>
    </row>
    <row r="48" spans="1:24" ht="18">
      <c r="A48" s="428"/>
      <c r="B48" s="150" t="s">
        <v>212</v>
      </c>
      <c r="C48" s="403">
        <v>28748648</v>
      </c>
      <c r="D48" s="403">
        <v>32041842</v>
      </c>
      <c r="E48" s="403">
        <v>32937454</v>
      </c>
      <c r="F48" s="403">
        <v>33239415</v>
      </c>
      <c r="G48" s="403">
        <v>34630589</v>
      </c>
      <c r="H48" s="403">
        <v>35109014</v>
      </c>
      <c r="I48" s="403">
        <v>30509907</v>
      </c>
      <c r="J48" s="389">
        <f t="shared" ref="J48" si="7">(I48/H48)-1</f>
        <v>-0.13099504873591727</v>
      </c>
      <c r="K48" s="20"/>
      <c r="L48" s="150" t="s">
        <v>212</v>
      </c>
      <c r="M48" s="404">
        <f>C48</f>
        <v>28748648</v>
      </c>
      <c r="N48" s="404">
        <f t="shared" si="6"/>
        <v>32041842</v>
      </c>
      <c r="O48" s="404">
        <f t="shared" si="6"/>
        <v>32937454</v>
      </c>
      <c r="P48" s="404">
        <f t="shared" si="6"/>
        <v>33239415</v>
      </c>
      <c r="Q48" s="404">
        <f t="shared" si="6"/>
        <v>34630589</v>
      </c>
      <c r="R48" s="404">
        <f t="shared" si="6"/>
        <v>35109014</v>
      </c>
      <c r="S48" s="404">
        <f t="shared" si="6"/>
        <v>30509907</v>
      </c>
    </row>
    <row r="49" spans="1:19" s="105" customFormat="1" ht="22.5" hidden="1" customHeight="1">
      <c r="A49" s="428"/>
      <c r="B49" s="212" t="s">
        <v>25</v>
      </c>
      <c r="C49" s="213"/>
      <c r="D49" s="213"/>
      <c r="E49" s="213"/>
      <c r="F49" s="213"/>
      <c r="G49" s="213"/>
      <c r="H49" s="213"/>
      <c r="I49" s="405">
        <f>SUM(C50:I50)</f>
        <v>21774449.890000001</v>
      </c>
      <c r="J49" s="342"/>
      <c r="K49" s="164"/>
      <c r="L49" s="212" t="s">
        <v>25</v>
      </c>
      <c r="M49" s="164"/>
      <c r="N49" s="164"/>
      <c r="O49" s="164"/>
      <c r="P49" s="164"/>
      <c r="Q49" s="164"/>
      <c r="R49" s="164"/>
      <c r="S49" s="164"/>
    </row>
    <row r="50" spans="1:19" s="105" customFormat="1" ht="16.5" hidden="1" customHeight="1">
      <c r="A50" s="428"/>
      <c r="B50" s="212" t="s">
        <v>26</v>
      </c>
      <c r="C50" s="213">
        <v>0</v>
      </c>
      <c r="D50" s="213">
        <v>0</v>
      </c>
      <c r="E50" s="213">
        <v>251642.61</v>
      </c>
      <c r="F50" s="213">
        <v>1756476.11</v>
      </c>
      <c r="G50" s="213">
        <v>6156214.5300000003</v>
      </c>
      <c r="H50" s="213">
        <v>9206867.1600000001</v>
      </c>
      <c r="I50" s="213">
        <v>4403249.4800000004</v>
      </c>
      <c r="J50" s="390">
        <f t="shared" ref="J50" si="8">(I50/H50)-1</f>
        <v>-0.52174291173328924</v>
      </c>
      <c r="K50" s="164"/>
      <c r="L50" s="212" t="s">
        <v>26</v>
      </c>
      <c r="M50" s="164"/>
      <c r="N50" s="164"/>
      <c r="O50" s="164"/>
      <c r="P50" s="164"/>
      <c r="Q50" s="164"/>
      <c r="R50" s="164"/>
      <c r="S50" s="164"/>
    </row>
    <row r="51" spans="1:19" s="105" customFormat="1" ht="18">
      <c r="A51" s="428"/>
      <c r="B51" s="153" t="s">
        <v>213</v>
      </c>
      <c r="C51" s="177">
        <f t="shared" ref="C51:H51" si="9">C48+C47+C50</f>
        <v>275538448</v>
      </c>
      <c r="D51" s="177">
        <f t="shared" si="9"/>
        <v>281998248</v>
      </c>
      <c r="E51" s="177">
        <f t="shared" si="9"/>
        <v>269374486.61000001</v>
      </c>
      <c r="F51" s="177">
        <f t="shared" si="9"/>
        <v>276897486.11000001</v>
      </c>
      <c r="G51" s="177">
        <f t="shared" si="9"/>
        <v>286031792.52999997</v>
      </c>
      <c r="H51" s="177">
        <f t="shared" si="9"/>
        <v>281469936.16000003</v>
      </c>
      <c r="I51" s="177">
        <f>I48+I47+I50</f>
        <v>244753761.47999999</v>
      </c>
      <c r="J51" s="389">
        <f>(I51/H51)-1</f>
        <v>-0.13044439196919744</v>
      </c>
      <c r="K51" s="164"/>
      <c r="L51" s="406" t="s">
        <v>224</v>
      </c>
      <c r="M51" s="407">
        <f>SUM(M47:M48)</f>
        <v>275538448</v>
      </c>
      <c r="N51" s="407">
        <f t="shared" ref="N51:S51" si="10">SUM(N47:N48)</f>
        <v>281998248</v>
      </c>
      <c r="O51" s="407">
        <f t="shared" si="10"/>
        <v>269122844</v>
      </c>
      <c r="P51" s="407">
        <f t="shared" si="10"/>
        <v>275141010</v>
      </c>
      <c r="Q51" s="407">
        <f t="shared" si="10"/>
        <v>279875578</v>
      </c>
      <c r="R51" s="407">
        <f t="shared" si="10"/>
        <v>272263069</v>
      </c>
      <c r="S51" s="407">
        <f t="shared" si="10"/>
        <v>240350512</v>
      </c>
    </row>
    <row r="52" spans="1:19" s="105" customFormat="1">
      <c r="A52" s="428"/>
      <c r="B52" s="153"/>
      <c r="C52" s="177"/>
      <c r="D52" s="177"/>
      <c r="E52" s="177"/>
      <c r="F52" s="177"/>
      <c r="G52" s="177"/>
      <c r="H52" s="177"/>
      <c r="I52" s="177"/>
      <c r="J52" s="177"/>
      <c r="K52" s="164"/>
      <c r="L52" s="406"/>
      <c r="M52" s="407"/>
      <c r="N52" s="407"/>
      <c r="O52" s="407"/>
      <c r="P52" s="407"/>
      <c r="Q52" s="407"/>
      <c r="R52" s="407"/>
      <c r="S52" s="164"/>
    </row>
    <row r="53" spans="1:19" s="105" customFormat="1" ht="18">
      <c r="A53" s="428"/>
      <c r="B53" s="153" t="s">
        <v>225</v>
      </c>
      <c r="C53" s="408">
        <f>C47/(C61+C47)</f>
        <v>0.83375266778519141</v>
      </c>
      <c r="D53" s="408">
        <f t="shared" ref="D53:I53" si="11">D47/(D61+D47)</f>
        <v>0.83776274354042912</v>
      </c>
      <c r="E53" s="408">
        <f t="shared" si="11"/>
        <v>0.83808264083358774</v>
      </c>
      <c r="F53" s="408">
        <f t="shared" si="11"/>
        <v>0.85299906959184579</v>
      </c>
      <c r="G53" s="408">
        <f t="shared" si="11"/>
        <v>0.85620774646264641</v>
      </c>
      <c r="H53" s="408">
        <f t="shared" si="11"/>
        <v>0.83048251694002162</v>
      </c>
      <c r="I53" s="408">
        <f t="shared" si="11"/>
        <v>0.78454659796111115</v>
      </c>
      <c r="J53" s="389">
        <f t="shared" ref="J53:J56" si="12">(I53/H53)-1</f>
        <v>-5.5312325114519001E-2</v>
      </c>
      <c r="K53" s="164"/>
      <c r="L53" s="164"/>
      <c r="M53" s="164"/>
      <c r="N53" s="164"/>
      <c r="O53" s="164"/>
      <c r="P53" s="164"/>
      <c r="Q53" s="164"/>
      <c r="R53" s="164"/>
      <c r="S53" s="164"/>
    </row>
    <row r="54" spans="1:19" s="105" customFormat="1" ht="18">
      <c r="A54" s="428"/>
      <c r="B54" s="153" t="s">
        <v>214</v>
      </c>
      <c r="C54" s="409">
        <f>C47/C83</f>
        <v>0.75412232968050574</v>
      </c>
      <c r="D54" s="409">
        <f t="shared" ref="D54:I54" si="13">D47/D83</f>
        <v>0.75292934346011953</v>
      </c>
      <c r="E54" s="409">
        <f t="shared" si="13"/>
        <v>0.7500324491666216</v>
      </c>
      <c r="F54" s="409">
        <f t="shared" si="13"/>
        <v>0.75694670427844013</v>
      </c>
      <c r="G54" s="409">
        <f t="shared" si="13"/>
        <v>0.75299499786178825</v>
      </c>
      <c r="H54" s="409">
        <f t="shared" si="13"/>
        <v>0.73884557059123768</v>
      </c>
      <c r="I54" s="409">
        <f t="shared" si="13"/>
        <v>0.68759964763568748</v>
      </c>
      <c r="J54" s="389">
        <f t="shared" si="12"/>
        <v>-6.9359450736832917E-2</v>
      </c>
      <c r="K54" s="164"/>
      <c r="L54" s="153" t="s">
        <v>214</v>
      </c>
      <c r="M54" s="409">
        <f>M47/M83</f>
        <v>0.75412232968050574</v>
      </c>
      <c r="N54" s="409">
        <f t="shared" ref="N54:S54" si="14">N47/N83</f>
        <v>0.75292934346011953</v>
      </c>
      <c r="O54" s="409">
        <f t="shared" si="14"/>
        <v>0.7500324491666216</v>
      </c>
      <c r="P54" s="409">
        <f t="shared" si="14"/>
        <v>0.75694670427844013</v>
      </c>
      <c r="Q54" s="409">
        <f t="shared" si="14"/>
        <v>0.75299499786178825</v>
      </c>
      <c r="R54" s="409">
        <f t="shared" si="14"/>
        <v>0.73884557059123768</v>
      </c>
      <c r="S54" s="409">
        <f t="shared" si="14"/>
        <v>0.68759964763568748</v>
      </c>
    </row>
    <row r="55" spans="1:19" s="105" customFormat="1" ht="18">
      <c r="A55" s="428"/>
      <c r="B55" s="153" t="s">
        <v>215</v>
      </c>
      <c r="C55" s="410">
        <f>C48/C84</f>
        <v>0.11737072811850656</v>
      </c>
      <c r="D55" s="410">
        <f t="shared" ref="D55:I55" si="15">D48/D84</f>
        <v>0.12656893649513909</v>
      </c>
      <c r="E55" s="410">
        <f t="shared" si="15"/>
        <v>0.12945224423499271</v>
      </c>
      <c r="F55" s="410">
        <f t="shared" si="15"/>
        <v>0.12799079149346676</v>
      </c>
      <c r="G55" s="410">
        <f t="shared" si="15"/>
        <v>0.1289137514851306</v>
      </c>
      <c r="H55" s="410">
        <f t="shared" si="15"/>
        <v>0.12928706887632266</v>
      </c>
      <c r="I55" s="410">
        <f t="shared" si="15"/>
        <v>0.10966948872654608</v>
      </c>
      <c r="J55" s="389">
        <f t="shared" si="12"/>
        <v>-0.15173659918412219</v>
      </c>
      <c r="K55" s="164"/>
      <c r="L55" s="153" t="s">
        <v>215</v>
      </c>
      <c r="M55" s="410">
        <f>M48/M84</f>
        <v>0.11737072811850656</v>
      </c>
      <c r="N55" s="410">
        <f t="shared" ref="N55:S55" si="16">N48/N84</f>
        <v>0.12656893649513909</v>
      </c>
      <c r="O55" s="410">
        <f t="shared" si="16"/>
        <v>0.12945224423499271</v>
      </c>
      <c r="P55" s="410">
        <f t="shared" si="16"/>
        <v>0.12799079149346676</v>
      </c>
      <c r="Q55" s="410">
        <f t="shared" si="16"/>
        <v>0.1289137514851306</v>
      </c>
      <c r="R55" s="410">
        <f t="shared" si="16"/>
        <v>0.12928706887632266</v>
      </c>
      <c r="S55" s="410">
        <f t="shared" si="16"/>
        <v>0.10966948872654608</v>
      </c>
    </row>
    <row r="56" spans="1:19" s="105" customFormat="1" ht="18">
      <c r="A56" s="428"/>
      <c r="B56" s="153" t="s">
        <v>216</v>
      </c>
      <c r="C56" s="410">
        <f>C51/C85</f>
        <v>0.48154796175157327</v>
      </c>
      <c r="D56" s="410">
        <f t="shared" ref="D56:I56" si="17">D51/D85</f>
        <v>0.48193640873153609</v>
      </c>
      <c r="E56" s="410">
        <f t="shared" si="17"/>
        <v>0.47292784554764578</v>
      </c>
      <c r="F56" s="410">
        <f t="shared" si="17"/>
        <v>0.47656023331413039</v>
      </c>
      <c r="G56" s="410">
        <f t="shared" si="17"/>
        <v>0.47633642605715298</v>
      </c>
      <c r="H56" s="410">
        <f t="shared" si="17"/>
        <v>0.46775644212693107</v>
      </c>
      <c r="I56" s="410">
        <f t="shared" si="17"/>
        <v>0.41640341150971827</v>
      </c>
      <c r="J56" s="389">
        <f t="shared" si="12"/>
        <v>-0.10978583295123823</v>
      </c>
      <c r="K56" s="164"/>
      <c r="L56" s="153" t="s">
        <v>216</v>
      </c>
      <c r="M56" s="410">
        <f t="shared" ref="M56:S56" si="18">M51/M85</f>
        <v>0.48154796175157327</v>
      </c>
      <c r="N56" s="410">
        <f t="shared" si="18"/>
        <v>0.48193640873153609</v>
      </c>
      <c r="O56" s="410">
        <f t="shared" si="18"/>
        <v>0.4726948838127481</v>
      </c>
      <c r="P56" s="410">
        <f t="shared" si="18"/>
        <v>0.4749730663432189</v>
      </c>
      <c r="Q56" s="410">
        <f t="shared" si="18"/>
        <v>0.47091215963858113</v>
      </c>
      <c r="R56" s="410">
        <f t="shared" si="18"/>
        <v>0.45948642815826385</v>
      </c>
      <c r="S56" s="410">
        <f t="shared" si="18"/>
        <v>0.41199850570080182</v>
      </c>
    </row>
    <row r="57" spans="1:19" s="105" customFormat="1">
      <c r="A57" s="428"/>
      <c r="B57" s="153"/>
      <c r="C57" s="177"/>
      <c r="D57" s="177"/>
      <c r="E57" s="177"/>
      <c r="F57" s="177"/>
      <c r="G57" s="177"/>
      <c r="H57" s="177"/>
      <c r="I57" s="177"/>
      <c r="J57" s="177"/>
      <c r="K57" s="164"/>
      <c r="L57" s="164"/>
      <c r="M57" s="164"/>
      <c r="N57" s="164"/>
      <c r="O57" s="164"/>
      <c r="P57" s="164"/>
      <c r="Q57" s="164"/>
      <c r="R57" s="164"/>
      <c r="S57" s="164"/>
    </row>
    <row r="58" spans="1:19" s="105" customFormat="1" ht="18">
      <c r="A58" s="428"/>
      <c r="B58" s="153" t="s">
        <v>217</v>
      </c>
      <c r="C58" s="403">
        <v>59344</v>
      </c>
      <c r="D58" s="403">
        <v>60822</v>
      </c>
      <c r="E58" s="403">
        <v>60534</v>
      </c>
      <c r="F58" s="403">
        <v>63110</v>
      </c>
      <c r="G58" s="403">
        <v>64505</v>
      </c>
      <c r="H58" s="403">
        <v>65053</v>
      </c>
      <c r="I58" s="403">
        <v>65221</v>
      </c>
      <c r="J58" s="411">
        <f t="shared" ref="J58:J59" si="19">(I58/H58)-1</f>
        <v>2.582509645981057E-3</v>
      </c>
      <c r="K58" s="339"/>
      <c r="L58" s="164"/>
      <c r="M58" s="164"/>
      <c r="N58" s="164"/>
      <c r="O58" s="164"/>
      <c r="P58" s="164"/>
      <c r="Q58" s="164"/>
      <c r="R58" s="164"/>
      <c r="S58" s="164"/>
    </row>
    <row r="59" spans="1:19" s="105" customFormat="1" ht="18">
      <c r="A59" s="428"/>
      <c r="B59" s="153" t="s">
        <v>218</v>
      </c>
      <c r="C59" s="403">
        <v>63301</v>
      </c>
      <c r="D59" s="403">
        <v>64280</v>
      </c>
      <c r="E59" s="403">
        <v>65193</v>
      </c>
      <c r="F59" s="403">
        <v>66433</v>
      </c>
      <c r="G59" s="403">
        <v>67489</v>
      </c>
      <c r="H59" s="403">
        <v>68226</v>
      </c>
      <c r="I59" s="403">
        <v>69544</v>
      </c>
      <c r="J59" s="411">
        <f t="shared" si="19"/>
        <v>1.9318148506434429E-2</v>
      </c>
      <c r="K59" s="164"/>
      <c r="L59" s="164"/>
      <c r="M59" s="164"/>
      <c r="N59" s="164"/>
      <c r="O59" s="164"/>
      <c r="P59" s="164"/>
      <c r="Q59" s="164"/>
      <c r="R59" s="164"/>
      <c r="S59" s="164"/>
    </row>
    <row r="60" spans="1:19" s="105" customFormat="1">
      <c r="A60" s="412"/>
      <c r="B60" s="153"/>
      <c r="C60" s="153"/>
      <c r="D60" s="153"/>
      <c r="E60" s="153"/>
      <c r="F60" s="153"/>
      <c r="G60" s="153"/>
      <c r="H60" s="153"/>
      <c r="I60" s="153"/>
      <c r="J60" s="153"/>
      <c r="K60" s="164"/>
      <c r="L60" s="164"/>
      <c r="M60" s="164"/>
      <c r="N60" s="164"/>
      <c r="O60" s="164"/>
      <c r="P60" s="164"/>
      <c r="Q60" s="164"/>
      <c r="R60" s="164"/>
      <c r="S60" s="164"/>
    </row>
    <row r="61" spans="1:19" s="105" customFormat="1">
      <c r="A61" s="428" t="s">
        <v>136</v>
      </c>
      <c r="B61" s="153" t="s">
        <v>35</v>
      </c>
      <c r="C61" s="413">
        <v>49209013</v>
      </c>
      <c r="D61" s="413">
        <v>48405401</v>
      </c>
      <c r="E61" s="413">
        <v>45630959</v>
      </c>
      <c r="F61" s="413">
        <v>41687923</v>
      </c>
      <c r="G61" s="413">
        <v>41186651</v>
      </c>
      <c r="H61" s="413">
        <v>48407712</v>
      </c>
      <c r="I61" s="413">
        <v>57626752</v>
      </c>
      <c r="J61" s="389">
        <f t="shared" ref="J61:J63" si="20">(I61/H61)-1</f>
        <v>0.1904456876623295</v>
      </c>
      <c r="K61" s="164"/>
      <c r="L61" s="164"/>
      <c r="M61" s="164"/>
      <c r="N61" s="164"/>
      <c r="O61" s="164"/>
      <c r="P61" s="164"/>
      <c r="Q61" s="164"/>
      <c r="R61" s="164"/>
      <c r="S61" s="164"/>
    </row>
    <row r="62" spans="1:19" s="105" customFormat="1">
      <c r="A62" s="428"/>
      <c r="B62" s="153" t="s">
        <v>24</v>
      </c>
      <c r="C62" s="414">
        <v>28848501</v>
      </c>
      <c r="D62" s="414">
        <v>26414193</v>
      </c>
      <c r="E62" s="414">
        <v>24529065</v>
      </c>
      <c r="F62" s="414">
        <v>22670062</v>
      </c>
      <c r="G62" s="414">
        <v>21643616</v>
      </c>
      <c r="H62" s="414">
        <v>23842938</v>
      </c>
      <c r="I62" s="414">
        <v>27374156</v>
      </c>
      <c r="J62" s="389">
        <f t="shared" si="20"/>
        <v>0.14810330840939145</v>
      </c>
      <c r="K62" s="164"/>
      <c r="L62" s="164"/>
      <c r="M62" s="165"/>
      <c r="N62" s="165"/>
      <c r="O62" s="165"/>
      <c r="P62" s="165"/>
      <c r="Q62" s="165"/>
      <c r="R62" s="165"/>
      <c r="S62" s="164"/>
    </row>
    <row r="63" spans="1:19" s="105" customFormat="1">
      <c r="A63" s="428"/>
      <c r="B63" s="153" t="s">
        <v>27</v>
      </c>
      <c r="C63" s="414">
        <f>SUM(C61:C62)</f>
        <v>78057514</v>
      </c>
      <c r="D63" s="414">
        <f t="shared" ref="D63:I63" si="21">SUM(D61:D62)</f>
        <v>74819594</v>
      </c>
      <c r="E63" s="414">
        <f t="shared" si="21"/>
        <v>70160024</v>
      </c>
      <c r="F63" s="414">
        <f t="shared" si="21"/>
        <v>64357985</v>
      </c>
      <c r="G63" s="414">
        <f t="shared" si="21"/>
        <v>62830267</v>
      </c>
      <c r="H63" s="414">
        <f t="shared" si="21"/>
        <v>72250650</v>
      </c>
      <c r="I63" s="414">
        <f t="shared" si="21"/>
        <v>85000908</v>
      </c>
      <c r="J63" s="389">
        <f t="shared" si="20"/>
        <v>0.1764725715270381</v>
      </c>
      <c r="K63" s="164"/>
      <c r="L63" s="164"/>
      <c r="M63" s="164"/>
      <c r="N63" s="164"/>
      <c r="O63" s="164"/>
      <c r="P63" s="164"/>
      <c r="Q63" s="164"/>
      <c r="R63" s="164"/>
      <c r="S63" s="164"/>
    </row>
    <row r="64" spans="1:19">
      <c r="A64" s="428"/>
      <c r="B64" s="150"/>
      <c r="C64" s="152"/>
      <c r="D64" s="152"/>
      <c r="E64" s="152"/>
      <c r="F64" s="152"/>
      <c r="G64" s="152"/>
      <c r="H64" s="152"/>
      <c r="I64" s="152"/>
      <c r="J64" s="340"/>
      <c r="K64" s="20"/>
      <c r="L64" s="20"/>
      <c r="M64" s="20"/>
      <c r="N64" s="20"/>
      <c r="O64" s="20"/>
      <c r="P64" s="20"/>
      <c r="Q64" s="20"/>
      <c r="R64" s="20"/>
      <c r="S64" s="20"/>
    </row>
    <row r="65" spans="1:19">
      <c r="A65" s="428"/>
      <c r="B65" s="150" t="s">
        <v>29</v>
      </c>
      <c r="C65" s="409">
        <f>C61/C83</f>
        <v>0.15036932452167104</v>
      </c>
      <c r="D65" s="409">
        <f t="shared" ref="D65:I67" si="22">D61/D83</f>
        <v>0.14580881273694507</v>
      </c>
      <c r="E65" s="409">
        <f t="shared" si="22"/>
        <v>0.14490608388855761</v>
      </c>
      <c r="F65" s="409">
        <f t="shared" si="22"/>
        <v>0.13044782083005027</v>
      </c>
      <c r="G65" s="409">
        <f t="shared" si="22"/>
        <v>0.12645861718984691</v>
      </c>
      <c r="H65" s="409">
        <f t="shared" si="22"/>
        <v>0.15081261669194862</v>
      </c>
      <c r="I65" s="409">
        <f t="shared" si="22"/>
        <v>0.18882968036424194</v>
      </c>
      <c r="J65" s="389">
        <f t="shared" ref="J65:J67" si="23">(I65/H65)-1</f>
        <v>0.25208145383451153</v>
      </c>
      <c r="K65" s="20"/>
      <c r="L65" s="150" t="s">
        <v>29</v>
      </c>
      <c r="M65" s="162">
        <f>C61/M83</f>
        <v>0.15036932452167104</v>
      </c>
      <c r="N65" s="162">
        <f t="shared" ref="N65:S65" si="24">D61/N83</f>
        <v>0.14580881273694507</v>
      </c>
      <c r="O65" s="162">
        <f t="shared" si="24"/>
        <v>0.14490608388855761</v>
      </c>
      <c r="P65" s="162">
        <f t="shared" si="24"/>
        <v>0.13044782083005027</v>
      </c>
      <c r="Q65" s="162">
        <f t="shared" si="24"/>
        <v>0.12645861718984691</v>
      </c>
      <c r="R65" s="162">
        <f t="shared" si="24"/>
        <v>0.15081261669194862</v>
      </c>
      <c r="S65" s="162">
        <f t="shared" si="24"/>
        <v>0.18882968036424194</v>
      </c>
    </row>
    <row r="66" spans="1:19">
      <c r="A66" s="428"/>
      <c r="B66" s="150" t="s">
        <v>30</v>
      </c>
      <c r="C66" s="409">
        <f>C62/C84</f>
        <v>0.11777839317861015</v>
      </c>
      <c r="D66" s="409">
        <f t="shared" si="22"/>
        <v>0.10433908001878753</v>
      </c>
      <c r="E66" s="409">
        <f t="shared" si="22"/>
        <v>9.6405220428877461E-2</v>
      </c>
      <c r="F66" s="409">
        <f t="shared" si="22"/>
        <v>8.7292726980482793E-2</v>
      </c>
      <c r="G66" s="409">
        <f t="shared" si="22"/>
        <v>8.0569225497827829E-2</v>
      </c>
      <c r="H66" s="409">
        <f t="shared" si="22"/>
        <v>8.7800345729444049E-2</v>
      </c>
      <c r="I66" s="409">
        <f t="shared" si="22"/>
        <v>9.8397864432714061E-2</v>
      </c>
      <c r="J66" s="389">
        <f t="shared" si="23"/>
        <v>0.12070019332185966</v>
      </c>
      <c r="K66" s="20"/>
      <c r="L66" s="150" t="s">
        <v>30</v>
      </c>
      <c r="M66" s="162">
        <f>C62/M84</f>
        <v>0.11777839317861015</v>
      </c>
      <c r="N66" s="162">
        <f t="shared" ref="N66:S66" si="25">D62/N84</f>
        <v>0.10433908001878753</v>
      </c>
      <c r="O66" s="162">
        <f t="shared" si="25"/>
        <v>9.6405220428877461E-2</v>
      </c>
      <c r="P66" s="162">
        <f t="shared" si="25"/>
        <v>8.7292726980482793E-2</v>
      </c>
      <c r="Q66" s="162">
        <f t="shared" si="25"/>
        <v>8.0569225497827829E-2</v>
      </c>
      <c r="R66" s="162">
        <f t="shared" si="25"/>
        <v>8.7800345729444049E-2</v>
      </c>
      <c r="S66" s="162">
        <f t="shared" si="25"/>
        <v>9.8397864432714061E-2</v>
      </c>
    </row>
    <row r="67" spans="1:19">
      <c r="A67" s="428"/>
      <c r="B67" s="150" t="s">
        <v>31</v>
      </c>
      <c r="C67" s="409">
        <f>C63/C85</f>
        <v>0.13641811891926928</v>
      </c>
      <c r="D67" s="409">
        <f t="shared" si="22"/>
        <v>0.12786705836240367</v>
      </c>
      <c r="E67" s="409">
        <f t="shared" si="22"/>
        <v>0.12317658369008787</v>
      </c>
      <c r="F67" s="409">
        <f t="shared" si="22"/>
        <v>0.11076466160130898</v>
      </c>
      <c r="G67" s="409">
        <f t="shared" si="22"/>
        <v>0.10463293106782071</v>
      </c>
      <c r="H67" s="409">
        <f t="shared" si="22"/>
        <v>0.12006862063644044</v>
      </c>
      <c r="I67" s="409">
        <f t="shared" si="22"/>
        <v>0.14461337737404281</v>
      </c>
      <c r="J67" s="389">
        <f t="shared" si="23"/>
        <v>0.20442274265748583</v>
      </c>
      <c r="K67" s="20"/>
      <c r="L67" s="150" t="s">
        <v>31</v>
      </c>
      <c r="M67" s="162">
        <f>C63/M85</f>
        <v>0.13641811891926928</v>
      </c>
      <c r="N67" s="162">
        <f t="shared" ref="N67:S67" si="26">D63/N85</f>
        <v>0.12786705836240367</v>
      </c>
      <c r="O67" s="162">
        <f t="shared" si="26"/>
        <v>0.12323102676850287</v>
      </c>
      <c r="P67" s="162">
        <f t="shared" si="26"/>
        <v>0.11110052070798493</v>
      </c>
      <c r="Q67" s="162">
        <f t="shared" si="26"/>
        <v>0.10571675076143541</v>
      </c>
      <c r="R67" s="162">
        <f t="shared" si="26"/>
        <v>0.12193424992433648</v>
      </c>
      <c r="S67" s="162">
        <f t="shared" si="26"/>
        <v>0.14570489901519881</v>
      </c>
    </row>
    <row r="68" spans="1:19">
      <c r="A68" s="428"/>
      <c r="B68" s="150"/>
      <c r="C68" s="152"/>
      <c r="D68" s="152"/>
      <c r="E68" s="152"/>
      <c r="F68" s="152"/>
      <c r="G68" s="152"/>
      <c r="H68" s="152"/>
      <c r="I68" s="152"/>
      <c r="J68" s="340"/>
      <c r="K68" s="20"/>
      <c r="L68" s="20"/>
      <c r="M68" s="20"/>
      <c r="N68" s="20"/>
      <c r="O68" s="20"/>
      <c r="P68" s="20"/>
      <c r="Q68" s="20"/>
      <c r="R68" s="20"/>
      <c r="S68" s="20"/>
    </row>
    <row r="69" spans="1:19">
      <c r="A69" s="428"/>
      <c r="B69" s="153" t="s">
        <v>32</v>
      </c>
      <c r="C69" s="403">
        <v>17802</v>
      </c>
      <c r="D69" s="403">
        <v>17044</v>
      </c>
      <c r="E69" s="403">
        <v>16063</v>
      </c>
      <c r="F69" s="403">
        <v>15554</v>
      </c>
      <c r="G69" s="403">
        <v>15331</v>
      </c>
      <c r="H69" s="403">
        <v>17706</v>
      </c>
      <c r="I69" s="403">
        <v>19912</v>
      </c>
      <c r="J69" s="389">
        <f t="shared" ref="J69:J70" si="27">(I69/H69)-1</f>
        <v>0.12459053428216427</v>
      </c>
      <c r="K69" s="343"/>
      <c r="L69" s="20"/>
      <c r="M69" s="20"/>
      <c r="N69" s="20"/>
      <c r="O69" s="20"/>
      <c r="P69" s="20"/>
      <c r="Q69" s="20"/>
      <c r="R69" s="20"/>
      <c r="S69" s="20"/>
    </row>
    <row r="70" spans="1:19">
      <c r="A70" s="428"/>
      <c r="B70" s="153" t="s">
        <v>33</v>
      </c>
      <c r="C70" s="403">
        <v>18463</v>
      </c>
      <c r="D70" s="403">
        <v>16218</v>
      </c>
      <c r="E70" s="403">
        <v>14970</v>
      </c>
      <c r="F70" s="403">
        <v>15361</v>
      </c>
      <c r="G70" s="403">
        <v>15227</v>
      </c>
      <c r="H70" s="403">
        <v>17205</v>
      </c>
      <c r="I70" s="403">
        <v>20445</v>
      </c>
      <c r="J70" s="389">
        <f t="shared" si="27"/>
        <v>0.18831734960767221</v>
      </c>
      <c r="K70" s="20"/>
      <c r="L70" s="20"/>
      <c r="M70" s="20"/>
      <c r="N70" s="20"/>
      <c r="O70" s="20"/>
      <c r="P70" s="20"/>
      <c r="Q70" s="20"/>
      <c r="R70" s="20"/>
      <c r="S70" s="20"/>
    </row>
    <row r="71" spans="1:19">
      <c r="A71" s="384"/>
      <c r="B71" s="150"/>
      <c r="C71" s="150"/>
      <c r="D71" s="150"/>
      <c r="E71" s="150"/>
      <c r="F71" s="150"/>
      <c r="G71" s="150"/>
      <c r="H71" s="150"/>
      <c r="I71" s="150"/>
      <c r="J71" s="340"/>
      <c r="K71" s="20"/>
      <c r="L71" s="20"/>
      <c r="M71" s="20"/>
      <c r="N71" s="20"/>
      <c r="O71" s="20"/>
      <c r="P71" s="20"/>
      <c r="Q71" s="20"/>
      <c r="R71" s="20"/>
      <c r="S71" s="20"/>
    </row>
    <row r="72" spans="1:19">
      <c r="A72" s="428" t="s">
        <v>36</v>
      </c>
      <c r="B72" s="150" t="s">
        <v>35</v>
      </c>
      <c r="C72" s="413">
        <v>31255520</v>
      </c>
      <c r="D72" s="413">
        <v>33616762</v>
      </c>
      <c r="E72" s="413">
        <v>33083880</v>
      </c>
      <c r="F72" s="413">
        <v>35985947</v>
      </c>
      <c r="G72" s="413">
        <v>39261080</v>
      </c>
      <c r="H72" s="413">
        <v>35417426</v>
      </c>
      <c r="I72" s="413">
        <v>37711108</v>
      </c>
      <c r="J72" s="389">
        <f t="shared" ref="J72:J74" si="28">(I72/H72)-1</f>
        <v>6.4761397397992804E-2</v>
      </c>
      <c r="K72" s="20"/>
      <c r="L72" s="20"/>
      <c r="M72" s="20"/>
      <c r="N72" s="20"/>
      <c r="O72" s="20"/>
      <c r="P72" s="20"/>
      <c r="Q72" s="20"/>
      <c r="R72" s="20"/>
      <c r="S72" s="20"/>
    </row>
    <row r="73" spans="1:19">
      <c r="A73" s="428"/>
      <c r="B73" s="150" t="s">
        <v>24</v>
      </c>
      <c r="C73" s="414">
        <v>187341674</v>
      </c>
      <c r="D73" s="414">
        <v>194701200</v>
      </c>
      <c r="E73" s="414">
        <v>196970584</v>
      </c>
      <c r="F73" s="414">
        <v>203792136</v>
      </c>
      <c r="G73" s="414">
        <v>212359580</v>
      </c>
      <c r="H73" s="414">
        <v>212606637</v>
      </c>
      <c r="I73" s="414">
        <v>220314617</v>
      </c>
      <c r="J73" s="389">
        <f t="shared" si="28"/>
        <v>3.625465370584835E-2</v>
      </c>
      <c r="K73" s="20"/>
      <c r="L73" s="20"/>
      <c r="M73" s="404"/>
      <c r="N73" s="404"/>
      <c r="O73" s="404"/>
      <c r="P73" s="404"/>
      <c r="Q73" s="404"/>
      <c r="R73" s="404"/>
      <c r="S73" s="20"/>
    </row>
    <row r="74" spans="1:19">
      <c r="A74" s="428"/>
      <c r="B74" s="150" t="s">
        <v>27</v>
      </c>
      <c r="C74" s="414">
        <f>SUM(C72:C73)</f>
        <v>218597194</v>
      </c>
      <c r="D74" s="414">
        <f t="shared" ref="D74:I74" si="29">SUM(D72:D73)</f>
        <v>228317962</v>
      </c>
      <c r="E74" s="414">
        <f t="shared" si="29"/>
        <v>230054464</v>
      </c>
      <c r="F74" s="414">
        <f t="shared" si="29"/>
        <v>239778083</v>
      </c>
      <c r="G74" s="414">
        <f t="shared" si="29"/>
        <v>251620660</v>
      </c>
      <c r="H74" s="414">
        <f t="shared" si="29"/>
        <v>248024063</v>
      </c>
      <c r="I74" s="414">
        <f t="shared" si="29"/>
        <v>258025725</v>
      </c>
      <c r="J74" s="389">
        <f t="shared" si="28"/>
        <v>4.0325369559001123E-2</v>
      </c>
      <c r="K74" s="20"/>
      <c r="L74" s="20"/>
      <c r="M74" s="20"/>
      <c r="N74" s="20"/>
      <c r="O74" s="20"/>
      <c r="P74" s="20"/>
      <c r="Q74" s="20"/>
      <c r="R74" s="20"/>
      <c r="S74" s="20"/>
    </row>
    <row r="75" spans="1:19">
      <c r="A75" s="428"/>
      <c r="B75" s="150"/>
      <c r="C75" s="152"/>
      <c r="D75" s="152"/>
      <c r="E75" s="152"/>
      <c r="F75" s="152"/>
      <c r="G75" s="152"/>
      <c r="H75" s="152"/>
      <c r="I75" s="152"/>
      <c r="J75" s="340"/>
      <c r="K75" s="20"/>
      <c r="L75" s="20"/>
      <c r="M75" s="20"/>
      <c r="N75" s="20"/>
      <c r="O75" s="20"/>
      <c r="P75" s="20"/>
      <c r="Q75" s="20"/>
      <c r="R75" s="20"/>
      <c r="S75" s="20"/>
    </row>
    <row r="76" spans="1:19" ht="19.5" customHeight="1">
      <c r="A76" s="428"/>
      <c r="B76" s="20" t="s">
        <v>29</v>
      </c>
      <c r="C76" s="415">
        <f>C72/C83</f>
        <v>9.5508345797823246E-2</v>
      </c>
      <c r="D76" s="415">
        <f t="shared" ref="D76:I78" si="30">D72/D83</f>
        <v>0.10126184380293536</v>
      </c>
      <c r="E76" s="415">
        <f t="shared" si="30"/>
        <v>0.1050614669448208</v>
      </c>
      <c r="F76" s="415">
        <f t="shared" si="30"/>
        <v>0.11260547489150959</v>
      </c>
      <c r="G76" s="415">
        <f t="shared" si="30"/>
        <v>0.12054638494836482</v>
      </c>
      <c r="H76" s="415">
        <f t="shared" si="30"/>
        <v>0.1103418127168137</v>
      </c>
      <c r="I76" s="415">
        <f t="shared" si="30"/>
        <v>0.12357067200007052</v>
      </c>
      <c r="J76" s="389">
        <f t="shared" ref="J76:J78" si="31">(I76/H76)-1</f>
        <v>0.11988981291442058</v>
      </c>
      <c r="K76" s="20"/>
      <c r="L76" s="20" t="s">
        <v>29</v>
      </c>
      <c r="M76" s="162">
        <f>C72/M83</f>
        <v>9.5508345797823246E-2</v>
      </c>
      <c r="N76" s="162">
        <f t="shared" ref="N76:S76" si="32">D72/N83</f>
        <v>0.10126184380293536</v>
      </c>
      <c r="O76" s="162">
        <f t="shared" si="32"/>
        <v>0.1050614669448208</v>
      </c>
      <c r="P76" s="162">
        <f t="shared" si="32"/>
        <v>0.11260547489150959</v>
      </c>
      <c r="Q76" s="162">
        <f t="shared" si="32"/>
        <v>0.12054638494836482</v>
      </c>
      <c r="R76" s="162">
        <f t="shared" si="32"/>
        <v>0.1103418127168137</v>
      </c>
      <c r="S76" s="162">
        <f t="shared" si="32"/>
        <v>0.12357067200007052</v>
      </c>
    </row>
    <row r="77" spans="1:19" ht="21" customHeight="1">
      <c r="A77" s="428"/>
      <c r="B77" s="20" t="s">
        <v>30</v>
      </c>
      <c r="C77" s="416">
        <f>C73/C84</f>
        <v>0.76485087870288326</v>
      </c>
      <c r="D77" s="416">
        <f t="shared" si="30"/>
        <v>0.76909198348607344</v>
      </c>
      <c r="E77" s="416">
        <f t="shared" si="30"/>
        <v>0.77414253533612976</v>
      </c>
      <c r="F77" s="416">
        <f t="shared" si="30"/>
        <v>0.78471648152605045</v>
      </c>
      <c r="G77" s="416">
        <f t="shared" si="30"/>
        <v>0.79051702301704163</v>
      </c>
      <c r="H77" s="416">
        <f t="shared" si="30"/>
        <v>0.78291258539423325</v>
      </c>
      <c r="I77" s="416">
        <f t="shared" si="30"/>
        <v>0.79193264684073983</v>
      </c>
      <c r="J77" s="389">
        <f t="shared" si="31"/>
        <v>1.1521160362959915E-2</v>
      </c>
      <c r="K77" s="20"/>
      <c r="L77" s="20" t="s">
        <v>30</v>
      </c>
      <c r="M77" s="162">
        <f>C73/M84</f>
        <v>0.76485087870288326</v>
      </c>
      <c r="N77" s="162">
        <f t="shared" ref="N77:S77" si="33">D73/N84</f>
        <v>0.76909198348607344</v>
      </c>
      <c r="O77" s="162">
        <f t="shared" si="33"/>
        <v>0.77414253533612976</v>
      </c>
      <c r="P77" s="162">
        <f t="shared" si="33"/>
        <v>0.78471648152605045</v>
      </c>
      <c r="Q77" s="162">
        <f t="shared" si="33"/>
        <v>0.79051702301704163</v>
      </c>
      <c r="R77" s="162">
        <f t="shared" si="33"/>
        <v>0.78291258539423325</v>
      </c>
      <c r="S77" s="162">
        <f t="shared" si="33"/>
        <v>0.79193264684073983</v>
      </c>
    </row>
    <row r="78" spans="1:19">
      <c r="A78" s="428"/>
      <c r="B78" s="20" t="s">
        <v>31</v>
      </c>
      <c r="C78" s="416">
        <f>C74/C85</f>
        <v>0.38203391932915742</v>
      </c>
      <c r="D78" s="416">
        <f t="shared" si="30"/>
        <v>0.39019653290606021</v>
      </c>
      <c r="E78" s="416">
        <f t="shared" si="30"/>
        <v>0.40389557076226634</v>
      </c>
      <c r="F78" s="416">
        <f t="shared" si="30"/>
        <v>0.41267510508456062</v>
      </c>
      <c r="G78" s="416">
        <f t="shared" si="30"/>
        <v>0.41903064287502628</v>
      </c>
      <c r="H78" s="416">
        <f t="shared" si="30"/>
        <v>0.4121749372366284</v>
      </c>
      <c r="I78" s="416">
        <f t="shared" si="30"/>
        <v>0.43898321111623884</v>
      </c>
      <c r="J78" s="389">
        <f t="shared" si="31"/>
        <v>6.5041009187368104E-2</v>
      </c>
      <c r="K78" s="20"/>
      <c r="L78" s="20" t="s">
        <v>31</v>
      </c>
      <c r="M78" s="162">
        <f>C74/M85</f>
        <v>0.38203391932915742</v>
      </c>
      <c r="N78" s="162">
        <f t="shared" ref="N78:S78" si="34">D74/N85</f>
        <v>0.39019653290606021</v>
      </c>
      <c r="O78" s="162">
        <f t="shared" si="34"/>
        <v>0.40407408941874901</v>
      </c>
      <c r="P78" s="162">
        <f t="shared" si="34"/>
        <v>0.41392641294879617</v>
      </c>
      <c r="Q78" s="162">
        <f t="shared" si="34"/>
        <v>0.42337108959998343</v>
      </c>
      <c r="R78" s="162">
        <f t="shared" si="34"/>
        <v>0.41857932191739972</v>
      </c>
      <c r="S78" s="162">
        <f t="shared" si="34"/>
        <v>0.44229659528399934</v>
      </c>
    </row>
    <row r="79" spans="1:19">
      <c r="A79" s="428"/>
      <c r="B79" s="20"/>
      <c r="C79" s="163"/>
      <c r="D79" s="163"/>
      <c r="E79" s="163"/>
      <c r="F79" s="163"/>
      <c r="G79" s="163"/>
      <c r="H79" s="163"/>
      <c r="I79" s="163"/>
      <c r="J79" s="340"/>
      <c r="K79" s="20"/>
      <c r="L79" s="20"/>
      <c r="M79" s="20"/>
      <c r="N79" s="20"/>
      <c r="O79" s="20"/>
      <c r="P79" s="20"/>
      <c r="Q79" s="20"/>
      <c r="R79" s="20"/>
      <c r="S79" s="20"/>
    </row>
    <row r="80" spans="1:19">
      <c r="A80" s="428"/>
      <c r="B80" s="164" t="s">
        <v>32</v>
      </c>
      <c r="C80" s="403">
        <v>92469</v>
      </c>
      <c r="D80" s="403">
        <v>96704</v>
      </c>
      <c r="E80" s="403">
        <v>98816</v>
      </c>
      <c r="F80" s="403">
        <v>102251</v>
      </c>
      <c r="G80" s="403">
        <v>104496</v>
      </c>
      <c r="H80" s="403">
        <v>96281</v>
      </c>
      <c r="I80" s="403">
        <v>100330</v>
      </c>
      <c r="J80" s="389">
        <f t="shared" ref="J80:J81" si="35">(I80/H80)-1</f>
        <v>4.2053987806524695E-2</v>
      </c>
      <c r="K80" s="164"/>
      <c r="L80" s="20"/>
      <c r="M80" s="20"/>
      <c r="N80" s="20"/>
      <c r="O80" s="20"/>
      <c r="P80" s="20"/>
      <c r="Q80" s="20"/>
      <c r="R80" s="20"/>
      <c r="S80" s="20"/>
    </row>
    <row r="81" spans="1:19">
      <c r="A81" s="428"/>
      <c r="B81" s="20" t="s">
        <v>33</v>
      </c>
      <c r="C81" s="403">
        <v>61387</v>
      </c>
      <c r="D81" s="403">
        <v>61552</v>
      </c>
      <c r="E81" s="403">
        <v>62376</v>
      </c>
      <c r="F81" s="403">
        <v>63683</v>
      </c>
      <c r="G81" s="403">
        <v>66420</v>
      </c>
      <c r="H81" s="403">
        <v>65467</v>
      </c>
      <c r="I81" s="403">
        <v>66438</v>
      </c>
      <c r="J81" s="389">
        <f t="shared" si="35"/>
        <v>1.4831900041242241E-2</v>
      </c>
      <c r="K81" s="20"/>
      <c r="L81" s="20"/>
      <c r="M81" s="20"/>
      <c r="N81" s="20"/>
      <c r="O81" s="20"/>
      <c r="P81" s="20"/>
      <c r="Q81" s="20"/>
      <c r="R81" s="20"/>
      <c r="S81" s="20"/>
    </row>
    <row r="82" spans="1:19">
      <c r="A82" s="384"/>
      <c r="B82" s="20"/>
      <c r="C82" s="20"/>
      <c r="D82" s="20"/>
      <c r="E82" s="20"/>
      <c r="F82" s="20"/>
      <c r="G82" s="20"/>
      <c r="H82" s="20"/>
      <c r="I82" s="20"/>
      <c r="J82" s="340"/>
      <c r="K82" s="20"/>
      <c r="L82" s="20"/>
      <c r="M82" s="20"/>
      <c r="N82" s="20"/>
      <c r="O82" s="20"/>
      <c r="P82" s="20"/>
      <c r="Q82" s="20"/>
      <c r="R82" s="20"/>
      <c r="S82" s="20"/>
    </row>
    <row r="83" spans="1:19" ht="18">
      <c r="A83" s="429" t="s">
        <v>221</v>
      </c>
      <c r="B83" s="20" t="s">
        <v>222</v>
      </c>
      <c r="C83" s="417">
        <f t="shared" ref="C83:I84" si="36">C47+C61+C72</f>
        <v>327254333</v>
      </c>
      <c r="D83" s="417">
        <f t="shared" si="36"/>
        <v>331978569</v>
      </c>
      <c r="E83" s="417">
        <f t="shared" si="36"/>
        <v>314900229</v>
      </c>
      <c r="F83" s="417">
        <f t="shared" si="36"/>
        <v>319575465</v>
      </c>
      <c r="G83" s="417">
        <f t="shared" si="36"/>
        <v>325692720</v>
      </c>
      <c r="H83" s="417">
        <f t="shared" si="36"/>
        <v>320979193</v>
      </c>
      <c r="I83" s="417">
        <f>I47+I61+I72</f>
        <v>305178465</v>
      </c>
      <c r="J83" s="389">
        <f t="shared" ref="J83:J85" si="37">(I83/H83)-1</f>
        <v>-4.9226642550627919E-2</v>
      </c>
      <c r="K83" s="20"/>
      <c r="L83" s="20" t="s">
        <v>222</v>
      </c>
      <c r="M83" s="404">
        <f>C83</f>
        <v>327254333</v>
      </c>
      <c r="N83" s="404">
        <f t="shared" ref="N83:S84" si="38">D83</f>
        <v>331978569</v>
      </c>
      <c r="O83" s="404">
        <f t="shared" si="38"/>
        <v>314900229</v>
      </c>
      <c r="P83" s="404">
        <f t="shared" si="38"/>
        <v>319575465</v>
      </c>
      <c r="Q83" s="404">
        <f t="shared" si="38"/>
        <v>325692720</v>
      </c>
      <c r="R83" s="404">
        <f t="shared" si="38"/>
        <v>320979193</v>
      </c>
      <c r="S83" s="404">
        <f>I83</f>
        <v>305178465</v>
      </c>
    </row>
    <row r="84" spans="1:19" ht="18">
      <c r="A84" s="429"/>
      <c r="B84" s="20" t="s">
        <v>223</v>
      </c>
      <c r="C84" s="417">
        <f t="shared" si="36"/>
        <v>244938823</v>
      </c>
      <c r="D84" s="417">
        <f t="shared" si="36"/>
        <v>253157235</v>
      </c>
      <c r="E84" s="417">
        <f t="shared" si="36"/>
        <v>254437103</v>
      </c>
      <c r="F84" s="417">
        <f t="shared" si="36"/>
        <v>259701613</v>
      </c>
      <c r="G84" s="417">
        <f t="shared" si="36"/>
        <v>268633785</v>
      </c>
      <c r="H84" s="417">
        <f t="shared" si="36"/>
        <v>271558589</v>
      </c>
      <c r="I84" s="417">
        <f t="shared" si="36"/>
        <v>278198680</v>
      </c>
      <c r="J84" s="389">
        <f t="shared" si="37"/>
        <v>2.4451780459059602E-2</v>
      </c>
      <c r="K84" s="20"/>
      <c r="L84" s="20" t="s">
        <v>223</v>
      </c>
      <c r="M84" s="404">
        <f t="shared" ref="M84" si="39">C84</f>
        <v>244938823</v>
      </c>
      <c r="N84" s="404">
        <f t="shared" si="38"/>
        <v>253157235</v>
      </c>
      <c r="O84" s="404">
        <f t="shared" si="38"/>
        <v>254437103</v>
      </c>
      <c r="P84" s="404">
        <f t="shared" si="38"/>
        <v>259701613</v>
      </c>
      <c r="Q84" s="404">
        <f t="shared" si="38"/>
        <v>268633785</v>
      </c>
      <c r="R84" s="404">
        <f t="shared" si="38"/>
        <v>271558589</v>
      </c>
      <c r="S84" s="404">
        <f t="shared" si="38"/>
        <v>278198680</v>
      </c>
    </row>
    <row r="85" spans="1:19" ht="18">
      <c r="A85" s="429"/>
      <c r="B85" s="20" t="s">
        <v>213</v>
      </c>
      <c r="C85" s="417">
        <f t="shared" ref="C85:H85" si="40">C51+C63+C74</f>
        <v>572193156</v>
      </c>
      <c r="D85" s="417">
        <f t="shared" si="40"/>
        <v>585135804</v>
      </c>
      <c r="E85" s="417">
        <f t="shared" si="40"/>
        <v>569588974.61000001</v>
      </c>
      <c r="F85" s="417">
        <f t="shared" si="40"/>
        <v>581033554.11000001</v>
      </c>
      <c r="G85" s="417">
        <f t="shared" si="40"/>
        <v>600482719.52999997</v>
      </c>
      <c r="H85" s="417">
        <f t="shared" si="40"/>
        <v>601744649.16000009</v>
      </c>
      <c r="I85" s="417">
        <f>I51+I63+I74</f>
        <v>587780394.48000002</v>
      </c>
      <c r="J85" s="389">
        <f t="shared" si="37"/>
        <v>-2.3206279772480465E-2</v>
      </c>
      <c r="K85" s="20"/>
      <c r="L85" s="20" t="s">
        <v>213</v>
      </c>
      <c r="M85" s="417">
        <f>SUM(M83:M84)</f>
        <v>572193156</v>
      </c>
      <c r="N85" s="417">
        <f t="shared" ref="N85:S85" si="41">SUM(N83:N84)</f>
        <v>585135804</v>
      </c>
      <c r="O85" s="417">
        <f t="shared" si="41"/>
        <v>569337332</v>
      </c>
      <c r="P85" s="417">
        <f t="shared" si="41"/>
        <v>579277078</v>
      </c>
      <c r="Q85" s="417">
        <f t="shared" si="41"/>
        <v>594326505</v>
      </c>
      <c r="R85" s="417">
        <f t="shared" si="41"/>
        <v>592537782</v>
      </c>
      <c r="S85" s="417">
        <f t="shared" si="41"/>
        <v>583377145</v>
      </c>
    </row>
    <row r="86" spans="1:19">
      <c r="A86" s="429"/>
      <c r="B86" s="20"/>
      <c r="C86" s="163"/>
      <c r="D86" s="163"/>
      <c r="E86" s="163"/>
      <c r="F86" s="163"/>
      <c r="G86" s="163"/>
      <c r="H86" s="163"/>
      <c r="I86" s="163"/>
      <c r="J86" s="340"/>
      <c r="K86" s="20"/>
      <c r="L86" s="20"/>
      <c r="M86" s="404"/>
      <c r="N86" s="404"/>
      <c r="O86" s="404"/>
      <c r="P86" s="404"/>
      <c r="Q86" s="404"/>
      <c r="R86" s="404"/>
      <c r="S86" s="404"/>
    </row>
    <row r="87" spans="1:19">
      <c r="A87" s="429"/>
      <c r="B87" s="20" t="s">
        <v>211</v>
      </c>
      <c r="C87" s="418">
        <f>C83/C6</f>
        <v>28235.921742881794</v>
      </c>
      <c r="D87" s="418">
        <f t="shared" ref="D87:I87" si="42">D83/D6</f>
        <v>28885.283998955885</v>
      </c>
      <c r="E87" s="418">
        <f t="shared" si="42"/>
        <v>27948.897576994765</v>
      </c>
      <c r="F87" s="418">
        <f t="shared" si="42"/>
        <v>28769.847407274036</v>
      </c>
      <c r="G87" s="418">
        <f t="shared" si="42"/>
        <v>29410.576124255011</v>
      </c>
      <c r="H87" s="418">
        <f t="shared" si="42"/>
        <v>28779.628171792341</v>
      </c>
      <c r="I87" s="418">
        <f t="shared" si="42"/>
        <v>27703.201252723313</v>
      </c>
      <c r="J87" s="389">
        <f t="shared" ref="J87:J88" si="43">(I87/H87)-1</f>
        <v>-3.7402391463975282E-2</v>
      </c>
      <c r="K87" s="20"/>
      <c r="L87" s="20"/>
      <c r="M87" s="20"/>
      <c r="N87" s="20"/>
      <c r="O87" s="20"/>
      <c r="P87" s="20"/>
      <c r="Q87" s="20"/>
      <c r="R87" s="20"/>
      <c r="S87" s="20"/>
    </row>
    <row r="88" spans="1:19" ht="18">
      <c r="A88" s="429"/>
      <c r="B88" s="20" t="s">
        <v>218</v>
      </c>
      <c r="C88" s="418">
        <f>C84/C8</f>
        <v>35956.961685261304</v>
      </c>
      <c r="D88" s="418">
        <f t="shared" ref="D88:I88" si="44">D84/D8</f>
        <v>36780.071916315559</v>
      </c>
      <c r="E88" s="418">
        <f t="shared" si="44"/>
        <v>36998.270030536572</v>
      </c>
      <c r="F88" s="418">
        <f t="shared" si="44"/>
        <v>39600.733912778283</v>
      </c>
      <c r="G88" s="418">
        <f t="shared" si="44"/>
        <v>41069.222595933345</v>
      </c>
      <c r="H88" s="418">
        <f t="shared" si="44"/>
        <v>40159.507394262051</v>
      </c>
      <c r="I88" s="418">
        <f t="shared" si="44"/>
        <v>41802.957175056348</v>
      </c>
      <c r="J88" s="389">
        <f t="shared" si="43"/>
        <v>4.0923056268093339E-2</v>
      </c>
      <c r="K88" s="20"/>
      <c r="L88" s="20"/>
      <c r="M88" s="20"/>
      <c r="N88" s="20"/>
      <c r="O88" s="20"/>
      <c r="P88" s="20"/>
      <c r="Q88" s="20"/>
      <c r="R88" s="20"/>
      <c r="S88" s="20"/>
    </row>
    <row r="89" spans="1:19">
      <c r="A89" s="384"/>
      <c r="B89" s="20"/>
      <c r="C89" s="344"/>
      <c r="D89" s="344"/>
      <c r="E89" s="344"/>
      <c r="F89" s="344"/>
      <c r="G89" s="344"/>
      <c r="H89" s="344"/>
      <c r="I89" s="344"/>
      <c r="J89" s="344"/>
      <c r="K89" s="20"/>
      <c r="L89" s="20"/>
      <c r="M89" s="20"/>
      <c r="N89" s="20"/>
      <c r="O89" s="20"/>
      <c r="P89" s="20"/>
      <c r="Q89" s="20"/>
      <c r="R89" s="20"/>
      <c r="S89" s="20"/>
    </row>
    <row r="90" spans="1:19">
      <c r="A90" s="384"/>
      <c r="B90" s="20"/>
      <c r="C90" s="20"/>
      <c r="D90" s="20"/>
      <c r="E90" s="20"/>
      <c r="F90" s="20"/>
      <c r="G90" s="20"/>
      <c r="H90" s="20"/>
      <c r="I90" s="20"/>
      <c r="J90" s="20"/>
      <c r="K90" s="20"/>
      <c r="L90" s="20"/>
      <c r="M90" s="20"/>
      <c r="N90" s="20"/>
      <c r="O90" s="20"/>
      <c r="P90" s="20"/>
      <c r="Q90" s="20"/>
      <c r="R90" s="20"/>
      <c r="S90" s="20"/>
    </row>
    <row r="91" spans="1:19">
      <c r="A91" s="384"/>
      <c r="B91" s="20"/>
      <c r="C91" s="20"/>
      <c r="D91" s="20"/>
      <c r="E91" s="20"/>
      <c r="F91" s="20"/>
      <c r="G91" s="20"/>
      <c r="H91" s="20"/>
      <c r="I91" s="20"/>
      <c r="J91" s="20"/>
      <c r="K91" s="20"/>
      <c r="L91" s="20"/>
      <c r="M91" s="20"/>
      <c r="N91" s="20"/>
      <c r="O91" s="20"/>
      <c r="P91" s="20"/>
      <c r="Q91" s="20"/>
      <c r="R91" s="20"/>
      <c r="S91" s="20"/>
    </row>
    <row r="92" spans="1:19">
      <c r="A92" s="384"/>
      <c r="B92" s="20"/>
      <c r="C92" s="20"/>
      <c r="D92" s="20"/>
      <c r="E92" s="20"/>
      <c r="F92" s="20"/>
      <c r="G92" s="20"/>
      <c r="H92" s="20"/>
      <c r="I92" s="20"/>
      <c r="J92" s="20"/>
      <c r="K92" s="20"/>
      <c r="L92" s="20"/>
      <c r="M92" s="20"/>
      <c r="N92" s="20"/>
      <c r="O92" s="20"/>
      <c r="P92" s="20"/>
      <c r="Q92" s="20"/>
      <c r="R92" s="20"/>
      <c r="S92" s="20"/>
    </row>
    <row r="93" spans="1:19">
      <c r="A93" s="384"/>
      <c r="B93" s="20"/>
      <c r="C93" s="20"/>
      <c r="D93" s="20"/>
      <c r="E93" s="20"/>
      <c r="F93" s="20"/>
      <c r="G93" s="20"/>
      <c r="H93" s="20"/>
      <c r="I93" s="20"/>
      <c r="J93" s="20"/>
      <c r="K93" s="20"/>
      <c r="L93" s="20"/>
      <c r="M93" s="20"/>
      <c r="N93" s="20"/>
      <c r="O93" s="20"/>
      <c r="P93" s="20"/>
      <c r="Q93" s="20"/>
      <c r="R93" s="20"/>
      <c r="S93" s="20"/>
    </row>
    <row r="94" spans="1:19">
      <c r="A94" s="384"/>
      <c r="B94" s="20"/>
      <c r="C94" s="20"/>
      <c r="D94" s="20"/>
      <c r="E94" s="20"/>
      <c r="F94" s="20"/>
      <c r="G94" s="20"/>
      <c r="H94" s="20"/>
      <c r="I94" s="20"/>
      <c r="J94" s="20"/>
      <c r="K94" s="20"/>
      <c r="L94" s="20"/>
      <c r="M94" s="20"/>
      <c r="N94" s="20"/>
      <c r="O94" s="20"/>
      <c r="P94" s="20"/>
      <c r="Q94" s="20"/>
      <c r="R94" s="20"/>
      <c r="S94" s="20"/>
    </row>
    <row r="95" spans="1:19">
      <c r="A95" s="384"/>
      <c r="B95" s="20"/>
      <c r="C95" s="20"/>
      <c r="D95" s="20"/>
      <c r="E95" s="20"/>
      <c r="F95" s="20"/>
      <c r="G95" s="20"/>
      <c r="H95" s="20"/>
      <c r="I95" s="20"/>
      <c r="J95" s="20"/>
      <c r="K95" s="20"/>
      <c r="L95" s="20"/>
      <c r="M95" s="20"/>
      <c r="N95" s="20"/>
      <c r="O95" s="20"/>
      <c r="P95" s="20"/>
      <c r="Q95" s="20"/>
      <c r="R95" s="20"/>
      <c r="S95" s="20"/>
    </row>
    <row r="96" spans="1:19">
      <c r="A96" s="384"/>
      <c r="B96" s="20"/>
      <c r="C96" s="20"/>
      <c r="D96" s="20"/>
      <c r="E96" s="20"/>
      <c r="F96" s="20"/>
      <c r="G96" s="20"/>
      <c r="H96" s="20"/>
      <c r="I96" s="20"/>
      <c r="J96" s="20"/>
      <c r="K96" s="20"/>
      <c r="L96" s="20"/>
      <c r="M96" s="20"/>
      <c r="N96" s="20"/>
      <c r="O96" s="20"/>
      <c r="P96" s="20"/>
      <c r="Q96" s="20"/>
      <c r="R96" s="20"/>
      <c r="S96" s="20"/>
    </row>
    <row r="97" spans="1:19">
      <c r="A97" s="384"/>
      <c r="B97" s="20"/>
      <c r="C97" s="20"/>
      <c r="D97" s="20"/>
      <c r="E97" s="20"/>
      <c r="F97" s="20"/>
      <c r="G97" s="20"/>
      <c r="H97" s="20"/>
      <c r="I97" s="20"/>
      <c r="J97" s="20"/>
      <c r="K97" s="20"/>
      <c r="L97" s="20"/>
      <c r="M97" s="20"/>
      <c r="N97" s="20"/>
      <c r="O97" s="20"/>
      <c r="P97" s="20"/>
      <c r="Q97" s="20"/>
      <c r="R97" s="20"/>
      <c r="S97" s="20"/>
    </row>
    <row r="98" spans="1:19">
      <c r="A98" s="384"/>
      <c r="B98" s="20"/>
      <c r="C98" s="20"/>
      <c r="D98" s="20"/>
      <c r="E98" s="20"/>
      <c r="F98" s="20"/>
      <c r="G98" s="20"/>
      <c r="H98" s="20"/>
      <c r="I98" s="20"/>
      <c r="J98" s="20"/>
      <c r="K98" s="20"/>
      <c r="L98" s="20"/>
      <c r="M98" s="20"/>
      <c r="N98" s="20"/>
      <c r="O98" s="20"/>
      <c r="P98" s="20"/>
      <c r="Q98" s="20"/>
      <c r="R98" s="20"/>
      <c r="S98" s="20"/>
    </row>
    <row r="99" spans="1:19">
      <c r="A99" s="384"/>
      <c r="B99" s="20"/>
      <c r="C99" s="20"/>
      <c r="D99" s="20"/>
      <c r="E99" s="20"/>
      <c r="F99" s="20"/>
      <c r="G99" s="20"/>
      <c r="H99" s="20"/>
      <c r="I99" s="20"/>
      <c r="J99" s="20"/>
      <c r="K99" s="20"/>
      <c r="L99" s="20"/>
      <c r="M99" s="20"/>
      <c r="N99" s="20"/>
      <c r="O99" s="20"/>
      <c r="P99" s="20"/>
      <c r="Q99" s="20"/>
      <c r="R99" s="20"/>
      <c r="S99" s="20"/>
    </row>
    <row r="100" spans="1:19">
      <c r="A100" s="384"/>
      <c r="B100" s="20"/>
      <c r="C100" s="20"/>
      <c r="D100" s="20"/>
      <c r="E100" s="20"/>
      <c r="F100" s="20"/>
      <c r="G100" s="20"/>
      <c r="H100" s="20"/>
      <c r="I100" s="20"/>
      <c r="J100" s="20"/>
      <c r="K100" s="20"/>
      <c r="L100" s="20"/>
      <c r="M100" s="20"/>
      <c r="N100" s="20"/>
      <c r="O100" s="20"/>
      <c r="P100" s="20"/>
      <c r="Q100" s="20"/>
      <c r="R100" s="20"/>
      <c r="S100" s="20"/>
    </row>
    <row r="101" spans="1:19">
      <c r="A101" s="384"/>
      <c r="B101" s="20"/>
      <c r="C101" s="20"/>
      <c r="D101" s="20"/>
      <c r="E101" s="20"/>
      <c r="F101" s="20"/>
      <c r="G101" s="20"/>
      <c r="H101" s="20"/>
      <c r="I101" s="20"/>
      <c r="J101" s="20"/>
      <c r="K101" s="20"/>
      <c r="L101" s="20"/>
      <c r="M101" s="20"/>
      <c r="N101" s="20"/>
      <c r="O101" s="20"/>
      <c r="P101" s="20"/>
      <c r="Q101" s="20"/>
      <c r="R101" s="20"/>
      <c r="S101" s="20"/>
    </row>
    <row r="102" spans="1:19">
      <c r="A102" s="384"/>
      <c r="B102" s="20"/>
      <c r="C102" s="20"/>
      <c r="D102" s="20"/>
      <c r="E102" s="20"/>
      <c r="F102" s="20"/>
      <c r="G102" s="20"/>
      <c r="H102" s="20"/>
      <c r="I102" s="20"/>
      <c r="J102" s="20"/>
      <c r="K102" s="20"/>
      <c r="L102" s="20"/>
      <c r="M102" s="20"/>
      <c r="N102" s="20"/>
      <c r="O102" s="20"/>
      <c r="P102" s="20"/>
      <c r="Q102" s="20"/>
      <c r="R102" s="20"/>
      <c r="S102" s="20"/>
    </row>
    <row r="103" spans="1:19">
      <c r="A103" s="384"/>
      <c r="B103" s="20"/>
      <c r="C103" s="20"/>
      <c r="D103" s="20"/>
      <c r="E103" s="20"/>
      <c r="F103" s="20"/>
      <c r="G103" s="20"/>
      <c r="H103" s="20"/>
      <c r="I103" s="20"/>
      <c r="J103" s="20"/>
      <c r="K103" s="20"/>
      <c r="L103" s="20"/>
      <c r="M103" s="20"/>
      <c r="N103" s="20"/>
      <c r="O103" s="20"/>
      <c r="P103" s="20"/>
      <c r="Q103" s="20"/>
      <c r="R103" s="20"/>
      <c r="S103" s="20"/>
    </row>
    <row r="104" spans="1:19">
      <c r="A104" s="384"/>
      <c r="B104" s="20"/>
      <c r="C104" s="20"/>
      <c r="D104" s="20"/>
      <c r="E104" s="20"/>
      <c r="F104" s="20"/>
      <c r="G104" s="20"/>
      <c r="H104" s="20"/>
      <c r="I104" s="20"/>
      <c r="J104" s="20"/>
      <c r="K104" s="20"/>
      <c r="L104" s="20"/>
      <c r="M104" s="20"/>
      <c r="N104" s="20"/>
      <c r="O104" s="20"/>
      <c r="P104" s="20"/>
      <c r="Q104" s="20"/>
      <c r="R104" s="20"/>
      <c r="S104" s="20"/>
    </row>
    <row r="105" spans="1:19">
      <c r="A105" s="384"/>
      <c r="B105" s="20"/>
      <c r="C105" s="20"/>
      <c r="D105" s="20"/>
      <c r="E105" s="20"/>
      <c r="F105" s="20"/>
      <c r="G105" s="20"/>
      <c r="H105" s="20"/>
      <c r="I105" s="20"/>
      <c r="J105" s="20"/>
      <c r="K105" s="20"/>
      <c r="L105" s="20"/>
      <c r="M105" s="20"/>
      <c r="N105" s="20"/>
      <c r="O105" s="20"/>
      <c r="P105" s="20"/>
      <c r="Q105" s="20"/>
      <c r="R105" s="20"/>
      <c r="S105" s="20"/>
    </row>
    <row r="106" spans="1:19">
      <c r="A106" s="384"/>
      <c r="B106" s="20"/>
      <c r="C106" s="20"/>
      <c r="D106" s="20"/>
      <c r="E106" s="20"/>
      <c r="F106" s="20"/>
      <c r="G106" s="20"/>
      <c r="H106" s="20"/>
      <c r="I106" s="20"/>
      <c r="J106" s="20"/>
      <c r="K106" s="20"/>
      <c r="L106" s="20"/>
      <c r="M106" s="20"/>
      <c r="N106" s="20"/>
      <c r="O106" s="20"/>
      <c r="P106" s="20"/>
      <c r="Q106" s="20"/>
      <c r="R106" s="20"/>
      <c r="S106" s="20"/>
    </row>
    <row r="107" spans="1:19">
      <c r="A107" s="384"/>
      <c r="B107" s="20"/>
      <c r="C107" s="20"/>
      <c r="D107" s="20"/>
      <c r="E107" s="20"/>
      <c r="F107" s="20"/>
      <c r="G107" s="20"/>
      <c r="H107" s="20"/>
      <c r="I107" s="20"/>
      <c r="J107" s="20"/>
      <c r="K107" s="20"/>
      <c r="L107" s="20"/>
      <c r="M107" s="20"/>
      <c r="N107" s="20"/>
      <c r="O107" s="20"/>
      <c r="P107" s="20"/>
      <c r="Q107" s="20"/>
      <c r="R107" s="20"/>
      <c r="S107" s="20"/>
    </row>
    <row r="108" spans="1:19">
      <c r="A108" s="384"/>
      <c r="B108" s="20"/>
      <c r="C108" s="20"/>
      <c r="D108" s="20"/>
      <c r="E108" s="20"/>
      <c r="F108" s="20"/>
      <c r="G108" s="20"/>
      <c r="H108" s="20"/>
      <c r="I108" s="20"/>
      <c r="J108" s="20"/>
      <c r="K108" s="20"/>
      <c r="L108" s="20"/>
      <c r="M108" s="20"/>
      <c r="N108" s="20"/>
      <c r="O108" s="20"/>
      <c r="P108" s="20"/>
      <c r="Q108" s="20"/>
      <c r="R108" s="20"/>
      <c r="S108" s="20"/>
    </row>
    <row r="109" spans="1:19">
      <c r="A109" s="384"/>
      <c r="B109" s="20"/>
      <c r="C109" s="20"/>
      <c r="D109" s="20"/>
      <c r="E109" s="20"/>
      <c r="F109" s="20"/>
      <c r="G109" s="20"/>
      <c r="H109" s="20"/>
      <c r="I109" s="20"/>
      <c r="J109" s="20"/>
      <c r="K109" s="20"/>
      <c r="L109" s="20"/>
      <c r="M109" s="20"/>
      <c r="N109" s="20"/>
      <c r="O109" s="20"/>
      <c r="P109" s="20"/>
      <c r="Q109" s="20"/>
      <c r="R109" s="20"/>
      <c r="S109" s="20"/>
    </row>
    <row r="110" spans="1:19">
      <c r="A110" s="384"/>
      <c r="B110" s="20"/>
      <c r="C110" s="20"/>
      <c r="D110" s="20"/>
      <c r="E110" s="20"/>
      <c r="F110" s="20"/>
      <c r="G110" s="20"/>
      <c r="H110" s="20"/>
      <c r="I110" s="20"/>
      <c r="J110" s="20"/>
      <c r="K110" s="20"/>
      <c r="L110" s="20"/>
      <c r="M110" s="20"/>
      <c r="N110" s="20"/>
      <c r="O110" s="20"/>
      <c r="P110" s="20"/>
      <c r="Q110" s="20"/>
      <c r="R110" s="20"/>
      <c r="S110" s="20"/>
    </row>
    <row r="111" spans="1:19">
      <c r="A111" s="384"/>
      <c r="B111" s="20"/>
      <c r="C111" s="20"/>
      <c r="D111" s="20"/>
      <c r="E111" s="20"/>
      <c r="F111" s="20"/>
      <c r="G111" s="20"/>
      <c r="H111" s="20"/>
      <c r="I111" s="20"/>
      <c r="J111" s="20"/>
      <c r="K111" s="20"/>
      <c r="L111" s="20"/>
      <c r="M111" s="20"/>
      <c r="N111" s="20"/>
      <c r="O111" s="20"/>
      <c r="P111" s="20"/>
      <c r="Q111" s="20"/>
      <c r="R111" s="20"/>
      <c r="S111" s="20"/>
    </row>
    <row r="112" spans="1:19">
      <c r="A112" s="384"/>
      <c r="B112" s="20"/>
      <c r="C112" s="20"/>
      <c r="D112" s="20"/>
      <c r="E112" s="20"/>
      <c r="F112" s="20"/>
      <c r="G112" s="20"/>
      <c r="H112" s="20"/>
      <c r="I112" s="20"/>
      <c r="J112" s="20"/>
      <c r="K112" s="20"/>
      <c r="L112" s="20"/>
      <c r="M112" s="20"/>
      <c r="N112" s="20"/>
      <c r="O112" s="20"/>
      <c r="P112" s="20"/>
      <c r="Q112" s="20"/>
      <c r="R112" s="20"/>
      <c r="S112" s="20"/>
    </row>
    <row r="113" spans="1:19">
      <c r="A113" s="384"/>
      <c r="B113" s="20"/>
      <c r="C113" s="20"/>
      <c r="D113" s="20"/>
      <c r="E113" s="20"/>
      <c r="F113" s="20"/>
      <c r="G113" s="20"/>
      <c r="H113" s="20"/>
      <c r="I113" s="20"/>
      <c r="J113" s="20"/>
      <c r="K113" s="20"/>
      <c r="L113" s="20"/>
      <c r="M113" s="20"/>
      <c r="N113" s="20"/>
      <c r="O113" s="20"/>
      <c r="P113" s="20"/>
      <c r="Q113" s="20"/>
      <c r="R113" s="20"/>
      <c r="S113" s="20"/>
    </row>
    <row r="114" spans="1:19">
      <c r="A114" s="384"/>
      <c r="B114" s="20"/>
      <c r="C114" s="20"/>
      <c r="D114" s="20"/>
      <c r="E114" s="20"/>
      <c r="F114" s="20"/>
      <c r="G114" s="20"/>
      <c r="H114" s="20"/>
      <c r="I114" s="20"/>
      <c r="J114" s="20"/>
      <c r="K114" s="20"/>
      <c r="L114" s="20"/>
      <c r="M114" s="20"/>
      <c r="N114" s="20"/>
      <c r="O114" s="20"/>
      <c r="P114" s="20"/>
      <c r="Q114" s="20"/>
      <c r="R114" s="20"/>
      <c r="S114" s="20"/>
    </row>
    <row r="115" spans="1:19">
      <c r="A115" s="384"/>
      <c r="B115" s="20"/>
      <c r="C115" s="20"/>
      <c r="D115" s="20"/>
      <c r="E115" s="20"/>
      <c r="F115" s="20"/>
      <c r="G115" s="20"/>
      <c r="H115" s="20"/>
      <c r="I115" s="20"/>
      <c r="J115" s="20"/>
      <c r="K115" s="20"/>
      <c r="L115" s="20"/>
      <c r="M115" s="20"/>
      <c r="N115" s="20"/>
      <c r="O115" s="20"/>
      <c r="P115" s="20"/>
      <c r="Q115" s="20"/>
      <c r="R115" s="20"/>
      <c r="S115" s="20"/>
    </row>
    <row r="116" spans="1:19">
      <c r="A116" s="384"/>
      <c r="B116" s="20"/>
      <c r="C116" s="20"/>
      <c r="D116" s="20"/>
      <c r="E116" s="20"/>
      <c r="F116" s="20"/>
      <c r="G116" s="20"/>
      <c r="H116" s="20"/>
      <c r="I116" s="20"/>
      <c r="J116" s="20"/>
      <c r="K116" s="20"/>
      <c r="L116" s="20"/>
      <c r="M116" s="20"/>
      <c r="N116" s="20"/>
      <c r="O116" s="20"/>
      <c r="P116" s="20"/>
      <c r="Q116" s="20"/>
      <c r="R116" s="20"/>
      <c r="S116" s="20"/>
    </row>
    <row r="117" spans="1:19">
      <c r="A117" s="384"/>
      <c r="B117" s="20"/>
      <c r="C117" s="20"/>
      <c r="D117" s="20"/>
      <c r="E117" s="20"/>
      <c r="F117" s="20"/>
      <c r="G117" s="20"/>
      <c r="H117" s="20"/>
      <c r="I117" s="20"/>
      <c r="J117" s="20"/>
      <c r="K117" s="20"/>
      <c r="L117" s="20"/>
      <c r="M117" s="20"/>
      <c r="N117" s="20"/>
      <c r="O117" s="20"/>
      <c r="P117" s="20"/>
      <c r="Q117" s="20"/>
      <c r="R117" s="20"/>
      <c r="S117" s="20"/>
    </row>
    <row r="118" spans="1:19">
      <c r="A118" s="384"/>
      <c r="B118" s="20"/>
      <c r="C118" s="20"/>
      <c r="D118" s="20"/>
      <c r="E118" s="20"/>
      <c r="F118" s="20"/>
      <c r="G118" s="20"/>
      <c r="H118" s="20"/>
      <c r="I118" s="20"/>
      <c r="J118" s="20"/>
      <c r="K118" s="20"/>
      <c r="L118" s="20"/>
      <c r="M118" s="20"/>
      <c r="N118" s="20"/>
      <c r="O118" s="20"/>
      <c r="P118" s="20"/>
      <c r="Q118" s="20"/>
      <c r="R118" s="20"/>
      <c r="S118" s="20"/>
    </row>
    <row r="119" spans="1:19">
      <c r="A119" s="384"/>
      <c r="B119" s="20"/>
      <c r="C119" s="20"/>
      <c r="D119" s="20"/>
      <c r="E119" s="20"/>
      <c r="F119" s="20"/>
      <c r="G119" s="20"/>
      <c r="H119" s="20"/>
      <c r="I119" s="20"/>
      <c r="J119" s="20"/>
      <c r="K119" s="20"/>
      <c r="L119" s="20"/>
      <c r="M119" s="20"/>
      <c r="N119" s="20"/>
      <c r="O119" s="20"/>
      <c r="P119" s="20"/>
      <c r="Q119" s="20"/>
      <c r="R119" s="20"/>
      <c r="S119" s="20"/>
    </row>
    <row r="120" spans="1:19">
      <c r="A120" s="384"/>
      <c r="B120" s="20"/>
      <c r="C120" s="20"/>
      <c r="D120" s="20"/>
      <c r="E120" s="20"/>
      <c r="F120" s="20"/>
      <c r="G120" s="20"/>
      <c r="H120" s="20"/>
      <c r="I120" s="20"/>
      <c r="J120" s="20"/>
      <c r="K120" s="20"/>
      <c r="L120" s="20"/>
      <c r="M120" s="20"/>
      <c r="N120" s="20"/>
      <c r="O120" s="20"/>
      <c r="P120" s="20"/>
      <c r="Q120" s="20"/>
      <c r="R120" s="20"/>
      <c r="S120" s="20"/>
    </row>
    <row r="121" spans="1:19">
      <c r="A121" s="384"/>
      <c r="B121" s="20"/>
      <c r="C121" s="20"/>
      <c r="D121" s="20"/>
      <c r="E121" s="20"/>
      <c r="F121" s="20"/>
      <c r="G121" s="20"/>
      <c r="H121" s="20"/>
      <c r="I121" s="20"/>
      <c r="J121" s="20"/>
      <c r="K121" s="20"/>
      <c r="L121" s="20"/>
      <c r="M121" s="20"/>
      <c r="N121" s="20"/>
      <c r="O121" s="20"/>
      <c r="P121" s="20"/>
      <c r="Q121" s="20"/>
      <c r="R121" s="20"/>
      <c r="S121" s="20"/>
    </row>
    <row r="122" spans="1:19">
      <c r="A122" s="384"/>
      <c r="B122" s="20"/>
      <c r="C122" s="20"/>
      <c r="D122" s="20"/>
      <c r="E122" s="20"/>
      <c r="F122" s="20"/>
      <c r="G122" s="20"/>
      <c r="H122" s="20"/>
      <c r="I122" s="20"/>
      <c r="J122" s="20"/>
      <c r="K122" s="20"/>
      <c r="L122" s="20"/>
      <c r="M122" s="20"/>
      <c r="N122" s="20"/>
      <c r="O122" s="20"/>
      <c r="P122" s="20"/>
      <c r="Q122" s="20"/>
      <c r="R122" s="20"/>
      <c r="S122" s="20"/>
    </row>
    <row r="123" spans="1:19">
      <c r="A123" s="384"/>
      <c r="B123" s="20"/>
      <c r="C123" s="20"/>
      <c r="D123" s="20"/>
      <c r="E123" s="20"/>
      <c r="F123" s="20"/>
      <c r="G123" s="20"/>
      <c r="H123" s="20"/>
      <c r="I123" s="20"/>
      <c r="J123" s="20"/>
      <c r="K123" s="20"/>
      <c r="L123" s="20"/>
      <c r="M123" s="20"/>
      <c r="N123" s="20"/>
      <c r="O123" s="20"/>
      <c r="P123" s="20"/>
      <c r="Q123" s="20"/>
      <c r="R123" s="20"/>
      <c r="S123" s="20"/>
    </row>
    <row r="124" spans="1:19">
      <c r="A124" s="384"/>
      <c r="B124" s="20"/>
      <c r="C124" s="20"/>
      <c r="D124" s="20"/>
      <c r="E124" s="20"/>
      <c r="F124" s="20"/>
      <c r="G124" s="20"/>
      <c r="H124" s="20"/>
      <c r="I124" s="20"/>
      <c r="J124" s="20"/>
      <c r="K124" s="20"/>
      <c r="L124" s="20"/>
      <c r="M124" s="20"/>
      <c r="N124" s="20"/>
      <c r="O124" s="20"/>
      <c r="P124" s="20"/>
      <c r="Q124" s="20"/>
      <c r="R124" s="20"/>
      <c r="S124" s="20"/>
    </row>
    <row r="125" spans="1:19">
      <c r="A125" s="384"/>
      <c r="B125" s="20"/>
      <c r="C125" s="20"/>
      <c r="D125" s="20"/>
      <c r="E125" s="20"/>
      <c r="F125" s="20"/>
      <c r="G125" s="20"/>
      <c r="H125" s="20"/>
      <c r="I125" s="20"/>
      <c r="J125" s="20"/>
      <c r="K125" s="20"/>
      <c r="L125" s="20"/>
      <c r="M125" s="20"/>
      <c r="N125" s="20"/>
      <c r="O125" s="20"/>
      <c r="P125" s="20"/>
      <c r="Q125" s="20"/>
      <c r="R125" s="20"/>
      <c r="S125" s="20"/>
    </row>
    <row r="126" spans="1:19">
      <c r="A126" s="384"/>
      <c r="B126" s="20"/>
      <c r="C126" s="20"/>
      <c r="D126" s="20"/>
      <c r="E126" s="20"/>
      <c r="F126" s="20"/>
      <c r="G126" s="20"/>
      <c r="H126" s="20"/>
      <c r="I126" s="20"/>
      <c r="J126" s="20"/>
      <c r="K126" s="20"/>
      <c r="L126" s="20"/>
      <c r="M126" s="20"/>
      <c r="N126" s="20"/>
      <c r="O126" s="20"/>
      <c r="P126" s="20"/>
      <c r="Q126" s="20"/>
      <c r="R126" s="20"/>
      <c r="S126" s="20"/>
    </row>
    <row r="127" spans="1:19">
      <c r="A127" s="384"/>
      <c r="B127" s="20"/>
      <c r="C127" s="20"/>
      <c r="D127" s="20"/>
      <c r="E127" s="20"/>
      <c r="F127" s="20"/>
      <c r="G127" s="20"/>
      <c r="H127" s="20"/>
      <c r="I127" s="20"/>
      <c r="J127" s="20"/>
      <c r="K127" s="20"/>
      <c r="L127" s="20"/>
      <c r="M127" s="20"/>
      <c r="N127" s="20"/>
      <c r="O127" s="20"/>
      <c r="P127" s="20"/>
      <c r="Q127" s="20"/>
      <c r="R127" s="20"/>
      <c r="S127" s="20"/>
    </row>
    <row r="128" spans="1:19">
      <c r="A128" s="384"/>
      <c r="B128" s="20"/>
      <c r="C128" s="20"/>
      <c r="D128" s="20"/>
      <c r="E128" s="20"/>
      <c r="F128" s="20"/>
      <c r="G128" s="20"/>
      <c r="H128" s="20"/>
      <c r="I128" s="20"/>
      <c r="J128" s="20"/>
      <c r="K128" s="20"/>
      <c r="L128" s="20"/>
      <c r="M128" s="20"/>
      <c r="N128" s="20"/>
      <c r="O128" s="20"/>
      <c r="P128" s="20"/>
      <c r="Q128" s="20"/>
      <c r="R128" s="20"/>
      <c r="S128" s="20"/>
    </row>
    <row r="129" spans="1:19">
      <c r="A129" s="384"/>
      <c r="B129" s="20"/>
      <c r="C129" s="20"/>
      <c r="D129" s="20"/>
      <c r="E129" s="20"/>
      <c r="F129" s="20"/>
      <c r="G129" s="20"/>
      <c r="H129" s="20"/>
      <c r="I129" s="20"/>
      <c r="J129" s="20"/>
      <c r="K129" s="20"/>
      <c r="L129" s="20"/>
      <c r="M129" s="20"/>
      <c r="N129" s="20"/>
      <c r="O129" s="20"/>
      <c r="P129" s="20"/>
      <c r="Q129" s="20"/>
      <c r="R129" s="20"/>
      <c r="S129" s="20"/>
    </row>
    <row r="130" spans="1:19">
      <c r="A130" s="384"/>
      <c r="B130" s="20"/>
      <c r="C130" s="20"/>
      <c r="D130" s="20"/>
      <c r="E130" s="20"/>
      <c r="F130" s="20"/>
      <c r="G130" s="20"/>
      <c r="H130" s="20"/>
      <c r="I130" s="20"/>
      <c r="J130" s="20"/>
      <c r="K130" s="20"/>
      <c r="L130" s="20"/>
      <c r="M130" s="20"/>
      <c r="N130" s="20"/>
      <c r="O130" s="20"/>
      <c r="P130" s="20"/>
      <c r="Q130" s="20"/>
      <c r="R130" s="20"/>
      <c r="S130" s="20"/>
    </row>
    <row r="131" spans="1:19">
      <c r="A131" s="384"/>
      <c r="B131" s="20"/>
      <c r="C131" s="20"/>
      <c r="D131" s="20"/>
      <c r="E131" s="20"/>
      <c r="F131" s="20"/>
      <c r="G131" s="20"/>
      <c r="H131" s="20"/>
      <c r="I131" s="20"/>
      <c r="J131" s="20"/>
      <c r="K131" s="20"/>
      <c r="L131" s="20"/>
      <c r="M131" s="20"/>
      <c r="N131" s="20"/>
      <c r="O131" s="20"/>
      <c r="P131" s="20"/>
      <c r="Q131" s="20"/>
      <c r="R131" s="20"/>
      <c r="S131" s="20"/>
    </row>
    <row r="132" spans="1:19">
      <c r="A132" s="384"/>
      <c r="B132" s="20"/>
      <c r="C132" s="20"/>
      <c r="D132" s="20"/>
      <c r="E132" s="20"/>
      <c r="F132" s="20"/>
      <c r="G132" s="20"/>
      <c r="H132" s="20"/>
      <c r="I132" s="20"/>
      <c r="J132" s="20"/>
      <c r="K132" s="20"/>
      <c r="L132" s="20"/>
      <c r="M132" s="20"/>
      <c r="N132" s="20"/>
      <c r="O132" s="20"/>
      <c r="P132" s="20"/>
      <c r="Q132" s="20"/>
      <c r="R132" s="20"/>
      <c r="S132" s="20"/>
    </row>
    <row r="133" spans="1:19">
      <c r="A133" s="384"/>
      <c r="B133" s="20"/>
      <c r="C133" s="20"/>
      <c r="D133" s="20"/>
      <c r="E133" s="20"/>
      <c r="F133" s="20"/>
      <c r="G133" s="20"/>
      <c r="H133" s="20"/>
      <c r="I133" s="20"/>
      <c r="J133" s="20"/>
      <c r="K133" s="20"/>
      <c r="L133" s="20"/>
      <c r="M133" s="20"/>
      <c r="N133" s="20"/>
      <c r="O133" s="20"/>
      <c r="P133" s="20"/>
      <c r="Q133" s="20"/>
      <c r="R133" s="20"/>
      <c r="S133" s="20"/>
    </row>
    <row r="134" spans="1:19">
      <c r="A134" s="384"/>
      <c r="B134" s="20"/>
      <c r="C134" s="20"/>
      <c r="D134" s="20"/>
      <c r="E134" s="20"/>
      <c r="F134" s="20"/>
      <c r="G134" s="20"/>
      <c r="H134" s="20"/>
      <c r="I134" s="20"/>
      <c r="J134" s="20"/>
      <c r="K134" s="20"/>
      <c r="L134" s="20"/>
      <c r="M134" s="20"/>
      <c r="N134" s="20"/>
      <c r="O134" s="20"/>
      <c r="P134" s="20"/>
      <c r="Q134" s="20"/>
      <c r="R134" s="20"/>
      <c r="S134" s="20"/>
    </row>
    <row r="135" spans="1:19">
      <c r="A135" s="384"/>
      <c r="B135" s="20"/>
      <c r="C135" s="20"/>
      <c r="D135" s="20"/>
      <c r="E135" s="20"/>
      <c r="F135" s="20"/>
      <c r="G135" s="20"/>
      <c r="H135" s="20"/>
      <c r="I135" s="20"/>
      <c r="J135" s="20"/>
      <c r="K135" s="20"/>
      <c r="L135" s="20"/>
      <c r="M135" s="20"/>
      <c r="N135" s="20"/>
      <c r="O135" s="20"/>
      <c r="P135" s="20"/>
      <c r="Q135" s="20"/>
      <c r="R135" s="20"/>
      <c r="S135" s="20"/>
    </row>
    <row r="136" spans="1:19">
      <c r="A136" s="384"/>
      <c r="B136" s="20"/>
      <c r="C136" s="20"/>
      <c r="D136" s="20"/>
      <c r="E136" s="20"/>
      <c r="F136" s="20"/>
      <c r="G136" s="20"/>
      <c r="H136" s="20"/>
      <c r="I136" s="20"/>
      <c r="J136" s="20"/>
      <c r="K136" s="20"/>
      <c r="L136" s="20"/>
      <c r="M136" s="20"/>
      <c r="N136" s="20"/>
      <c r="O136" s="20"/>
      <c r="P136" s="20"/>
      <c r="Q136" s="20"/>
      <c r="R136" s="20"/>
      <c r="S136" s="20"/>
    </row>
    <row r="137" spans="1:19">
      <c r="A137" s="384"/>
      <c r="B137" s="20"/>
      <c r="C137" s="20"/>
      <c r="D137" s="20"/>
      <c r="E137" s="20"/>
      <c r="F137" s="20"/>
      <c r="G137" s="20"/>
      <c r="H137" s="20"/>
      <c r="I137" s="20"/>
      <c r="J137" s="20"/>
      <c r="K137" s="20"/>
      <c r="L137" s="20"/>
      <c r="M137" s="20"/>
      <c r="N137" s="20"/>
      <c r="O137" s="20"/>
      <c r="P137" s="20"/>
      <c r="Q137" s="20"/>
      <c r="R137" s="20"/>
      <c r="S137" s="20"/>
    </row>
    <row r="138" spans="1:19">
      <c r="A138" s="384"/>
      <c r="B138" s="20"/>
      <c r="C138" s="20"/>
      <c r="D138" s="20"/>
      <c r="E138" s="20"/>
      <c r="F138" s="20"/>
      <c r="G138" s="20"/>
      <c r="H138" s="20"/>
      <c r="I138" s="20"/>
      <c r="J138" s="20"/>
      <c r="K138" s="20"/>
      <c r="L138" s="20"/>
      <c r="M138" s="20"/>
      <c r="N138" s="20"/>
      <c r="O138" s="20"/>
      <c r="P138" s="20"/>
      <c r="Q138" s="20"/>
      <c r="R138" s="20"/>
      <c r="S138" s="20"/>
    </row>
    <row r="139" spans="1:19">
      <c r="A139" s="384"/>
      <c r="B139" s="20"/>
      <c r="C139" s="20"/>
      <c r="D139" s="20"/>
      <c r="E139" s="20"/>
      <c r="F139" s="20"/>
      <c r="G139" s="20"/>
      <c r="H139" s="20"/>
      <c r="I139" s="20"/>
      <c r="J139" s="20"/>
      <c r="K139" s="20"/>
      <c r="L139" s="20"/>
      <c r="M139" s="20"/>
      <c r="N139" s="20"/>
      <c r="O139" s="20"/>
      <c r="P139" s="20"/>
      <c r="Q139" s="20"/>
      <c r="R139" s="20"/>
      <c r="S139" s="20"/>
    </row>
    <row r="140" spans="1:19">
      <c r="A140" s="384"/>
      <c r="B140" s="20"/>
      <c r="C140" s="20"/>
      <c r="D140" s="20"/>
      <c r="E140" s="20"/>
      <c r="F140" s="20"/>
      <c r="G140" s="20"/>
      <c r="H140" s="20"/>
      <c r="I140" s="20"/>
      <c r="J140" s="20"/>
      <c r="K140" s="20"/>
      <c r="L140" s="20"/>
      <c r="M140" s="20"/>
      <c r="N140" s="20"/>
      <c r="O140" s="20"/>
      <c r="P140" s="20"/>
      <c r="Q140" s="20"/>
      <c r="R140" s="20"/>
      <c r="S140" s="20"/>
    </row>
    <row r="141" spans="1:19">
      <c r="A141" s="384"/>
      <c r="B141" s="20"/>
      <c r="C141" s="20"/>
      <c r="D141" s="20"/>
      <c r="E141" s="20"/>
      <c r="F141" s="20"/>
      <c r="G141" s="20"/>
      <c r="H141" s="20"/>
      <c r="I141" s="20"/>
      <c r="J141" s="20"/>
      <c r="K141" s="20"/>
      <c r="L141" s="20"/>
      <c r="M141" s="20"/>
      <c r="N141" s="20"/>
      <c r="O141" s="20"/>
      <c r="P141" s="20"/>
      <c r="Q141" s="20"/>
      <c r="R141" s="20"/>
      <c r="S141" s="20"/>
    </row>
    <row r="142" spans="1:19">
      <c r="A142" s="384"/>
      <c r="B142" s="20"/>
      <c r="C142" s="20"/>
      <c r="D142" s="20"/>
      <c r="E142" s="20"/>
      <c r="F142" s="20"/>
      <c r="G142" s="20"/>
      <c r="H142" s="20"/>
      <c r="I142" s="20"/>
      <c r="J142" s="20"/>
      <c r="K142" s="20"/>
      <c r="L142" s="20"/>
      <c r="M142" s="20"/>
      <c r="N142" s="20"/>
      <c r="O142" s="20"/>
      <c r="P142" s="20"/>
      <c r="Q142" s="20"/>
      <c r="R142" s="20"/>
      <c r="S142" s="20"/>
    </row>
    <row r="143" spans="1:19">
      <c r="A143" s="384"/>
      <c r="B143" s="20"/>
      <c r="C143" s="20"/>
      <c r="D143" s="20"/>
      <c r="E143" s="20"/>
      <c r="F143" s="20"/>
      <c r="G143" s="20"/>
      <c r="H143" s="20"/>
      <c r="I143" s="20"/>
      <c r="J143" s="20"/>
      <c r="K143" s="20"/>
      <c r="L143" s="20"/>
      <c r="M143" s="20"/>
      <c r="N143" s="20"/>
      <c r="O143" s="20"/>
      <c r="P143" s="20"/>
      <c r="Q143" s="20"/>
      <c r="R143" s="20"/>
      <c r="S143" s="20"/>
    </row>
    <row r="144" spans="1:19">
      <c r="A144" s="384"/>
      <c r="B144" s="20"/>
      <c r="C144" s="20"/>
      <c r="D144" s="20"/>
      <c r="E144" s="20"/>
      <c r="F144" s="20"/>
      <c r="G144" s="20"/>
      <c r="H144" s="20"/>
      <c r="I144" s="20"/>
      <c r="J144" s="20"/>
      <c r="K144" s="20"/>
      <c r="L144" s="20"/>
      <c r="M144" s="20"/>
      <c r="N144" s="20"/>
      <c r="O144" s="20"/>
      <c r="P144" s="20"/>
      <c r="Q144" s="20"/>
      <c r="R144" s="20"/>
      <c r="S144" s="20"/>
    </row>
    <row r="145" spans="1:19">
      <c r="A145" s="384"/>
      <c r="B145" s="20"/>
      <c r="C145" s="20"/>
      <c r="D145" s="20"/>
      <c r="E145" s="20"/>
      <c r="F145" s="20"/>
      <c r="G145" s="20"/>
      <c r="H145" s="20"/>
      <c r="I145" s="20"/>
      <c r="J145" s="20"/>
      <c r="K145" s="20"/>
      <c r="L145" s="20"/>
      <c r="M145" s="20"/>
      <c r="N145" s="20"/>
      <c r="O145" s="20"/>
      <c r="P145" s="20"/>
      <c r="Q145" s="20"/>
      <c r="R145" s="20"/>
      <c r="S145" s="20"/>
    </row>
    <row r="146" spans="1:19">
      <c r="A146" s="384"/>
      <c r="B146" s="20"/>
      <c r="C146" s="20"/>
      <c r="D146" s="20"/>
      <c r="E146" s="20"/>
      <c r="F146" s="20"/>
      <c r="G146" s="20"/>
      <c r="H146" s="20"/>
      <c r="I146" s="20"/>
      <c r="J146" s="20"/>
      <c r="K146" s="20"/>
      <c r="L146" s="20"/>
      <c r="M146" s="20"/>
      <c r="N146" s="20"/>
      <c r="O146" s="20"/>
      <c r="P146" s="20"/>
      <c r="Q146" s="20"/>
      <c r="R146" s="20"/>
      <c r="S146" s="20"/>
    </row>
    <row r="147" spans="1:19">
      <c r="A147" s="384"/>
      <c r="B147" s="20"/>
      <c r="C147" s="20"/>
      <c r="D147" s="20"/>
      <c r="E147" s="20"/>
      <c r="F147" s="20"/>
      <c r="G147" s="20"/>
      <c r="H147" s="20"/>
      <c r="I147" s="20"/>
      <c r="J147" s="20"/>
      <c r="K147" s="20"/>
      <c r="L147" s="20"/>
      <c r="M147" s="20"/>
      <c r="N147" s="20"/>
      <c r="O147" s="20"/>
      <c r="P147" s="20"/>
      <c r="Q147" s="20"/>
      <c r="R147" s="20"/>
      <c r="S147" s="20"/>
    </row>
    <row r="148" spans="1:19">
      <c r="A148" s="384"/>
      <c r="B148" s="20"/>
      <c r="C148" s="20"/>
      <c r="D148" s="20"/>
      <c r="E148" s="20"/>
      <c r="F148" s="20"/>
      <c r="G148" s="20"/>
      <c r="H148" s="20"/>
      <c r="I148" s="20"/>
      <c r="J148" s="20"/>
      <c r="K148" s="20"/>
      <c r="L148" s="20"/>
      <c r="M148" s="20"/>
      <c r="N148" s="20"/>
      <c r="O148" s="20"/>
      <c r="P148" s="20"/>
      <c r="Q148" s="20"/>
      <c r="R148" s="20"/>
      <c r="S148" s="20"/>
    </row>
    <row r="149" spans="1:19">
      <c r="A149" s="384"/>
      <c r="B149" s="20"/>
      <c r="C149" s="20"/>
      <c r="D149" s="20"/>
      <c r="E149" s="20"/>
      <c r="F149" s="20"/>
      <c r="G149" s="20"/>
      <c r="H149" s="20"/>
      <c r="I149" s="20"/>
      <c r="J149" s="20"/>
      <c r="K149" s="20"/>
      <c r="L149" s="20"/>
      <c r="M149" s="20"/>
      <c r="N149" s="20"/>
      <c r="O149" s="20"/>
      <c r="P149" s="20"/>
      <c r="Q149" s="20"/>
      <c r="R149" s="20"/>
      <c r="S149" s="20"/>
    </row>
    <row r="150" spans="1:19">
      <c r="A150" s="384"/>
      <c r="B150" s="20"/>
      <c r="C150" s="20"/>
      <c r="D150" s="20"/>
      <c r="E150" s="20"/>
      <c r="F150" s="20"/>
      <c r="G150" s="20"/>
      <c r="H150" s="20"/>
      <c r="I150" s="20"/>
      <c r="J150" s="20"/>
      <c r="K150" s="20"/>
      <c r="L150" s="20"/>
      <c r="M150" s="20"/>
      <c r="N150" s="20"/>
      <c r="O150" s="20"/>
      <c r="P150" s="20"/>
      <c r="Q150" s="20"/>
      <c r="R150" s="20"/>
      <c r="S150" s="20"/>
    </row>
    <row r="151" spans="1:19">
      <c r="A151" s="384"/>
      <c r="B151" s="20"/>
      <c r="C151" s="20"/>
      <c r="D151" s="20"/>
      <c r="E151" s="20"/>
      <c r="F151" s="20"/>
      <c r="G151" s="20"/>
      <c r="H151" s="20"/>
      <c r="I151" s="20"/>
      <c r="J151" s="20"/>
      <c r="K151" s="20"/>
      <c r="L151" s="20"/>
      <c r="M151" s="20"/>
      <c r="N151" s="20"/>
      <c r="O151" s="20"/>
      <c r="P151" s="20"/>
      <c r="Q151" s="20"/>
      <c r="R151" s="20"/>
      <c r="S151" s="20"/>
    </row>
    <row r="152" spans="1:19">
      <c r="A152" s="384"/>
      <c r="B152" s="20"/>
      <c r="C152" s="20"/>
      <c r="D152" s="20"/>
      <c r="E152" s="20"/>
      <c r="F152" s="20"/>
      <c r="G152" s="20"/>
      <c r="H152" s="20"/>
      <c r="I152" s="20"/>
      <c r="J152" s="20"/>
      <c r="K152" s="20"/>
      <c r="L152" s="20"/>
      <c r="M152" s="20"/>
      <c r="N152" s="20"/>
      <c r="O152" s="20"/>
      <c r="P152" s="20"/>
      <c r="Q152" s="20"/>
      <c r="R152" s="20"/>
      <c r="S152" s="20"/>
    </row>
    <row r="153" spans="1:19">
      <c r="A153" s="384"/>
      <c r="B153" s="20"/>
      <c r="C153" s="20"/>
      <c r="D153" s="20"/>
      <c r="E153" s="20"/>
      <c r="F153" s="20"/>
      <c r="G153" s="20"/>
      <c r="H153" s="20"/>
      <c r="I153" s="20"/>
      <c r="J153" s="20"/>
      <c r="K153" s="20"/>
      <c r="L153" s="20"/>
      <c r="M153" s="20"/>
      <c r="N153" s="20"/>
      <c r="O153" s="20"/>
      <c r="P153" s="20"/>
      <c r="Q153" s="20"/>
      <c r="R153" s="20"/>
      <c r="S153" s="20"/>
    </row>
    <row r="154" spans="1:19">
      <c r="A154" s="384"/>
      <c r="B154" s="20"/>
      <c r="C154" s="20"/>
      <c r="D154" s="20"/>
      <c r="E154" s="20"/>
      <c r="F154" s="20"/>
      <c r="G154" s="20"/>
      <c r="H154" s="20"/>
      <c r="I154" s="20"/>
      <c r="J154" s="20"/>
      <c r="K154" s="20"/>
      <c r="L154" s="20"/>
      <c r="M154" s="20"/>
      <c r="N154" s="20"/>
      <c r="O154" s="20"/>
      <c r="P154" s="20"/>
      <c r="Q154" s="20"/>
      <c r="R154" s="20"/>
      <c r="S154" s="20"/>
    </row>
    <row r="155" spans="1:19">
      <c r="A155" s="384"/>
      <c r="B155" s="20"/>
      <c r="C155" s="20"/>
      <c r="D155" s="20"/>
      <c r="E155" s="20"/>
      <c r="F155" s="20"/>
      <c r="G155" s="20"/>
      <c r="H155" s="20"/>
      <c r="I155" s="20"/>
      <c r="J155" s="20"/>
      <c r="K155" s="20"/>
      <c r="L155" s="20"/>
      <c r="M155" s="20"/>
      <c r="N155" s="20"/>
      <c r="O155" s="20"/>
      <c r="P155" s="20"/>
      <c r="Q155" s="20"/>
      <c r="R155" s="20"/>
      <c r="S155" s="20"/>
    </row>
    <row r="156" spans="1:19">
      <c r="A156" s="384"/>
      <c r="B156" s="20"/>
      <c r="C156" s="20"/>
      <c r="D156" s="20"/>
      <c r="E156" s="20"/>
      <c r="F156" s="20"/>
      <c r="G156" s="20"/>
      <c r="H156" s="20"/>
      <c r="I156" s="20"/>
      <c r="J156" s="20"/>
      <c r="K156" s="20"/>
      <c r="L156" s="20"/>
      <c r="M156" s="20"/>
      <c r="N156" s="20"/>
      <c r="O156" s="20"/>
      <c r="P156" s="20"/>
      <c r="Q156" s="20"/>
      <c r="R156" s="20"/>
      <c r="S156" s="20"/>
    </row>
    <row r="157" spans="1:19">
      <c r="A157" s="384"/>
      <c r="B157" s="20"/>
      <c r="C157" s="20"/>
      <c r="D157" s="20"/>
      <c r="E157" s="20"/>
      <c r="F157" s="20"/>
      <c r="G157" s="20"/>
      <c r="H157" s="20"/>
      <c r="I157" s="20"/>
      <c r="J157" s="20"/>
      <c r="K157" s="20"/>
      <c r="L157" s="20"/>
      <c r="M157" s="20"/>
      <c r="N157" s="20"/>
      <c r="O157" s="20"/>
      <c r="P157" s="20"/>
      <c r="Q157" s="20"/>
      <c r="R157" s="20"/>
      <c r="S157" s="20"/>
    </row>
    <row r="158" spans="1:19">
      <c r="A158" s="384"/>
      <c r="B158" s="20"/>
      <c r="C158" s="20"/>
      <c r="D158" s="20"/>
      <c r="E158" s="20"/>
      <c r="F158" s="20"/>
      <c r="G158" s="20"/>
      <c r="H158" s="20"/>
      <c r="I158" s="20"/>
      <c r="J158" s="20"/>
      <c r="K158" s="20"/>
      <c r="L158" s="20"/>
      <c r="M158" s="20"/>
      <c r="N158" s="20"/>
      <c r="O158" s="20"/>
      <c r="P158" s="20"/>
      <c r="Q158" s="20"/>
      <c r="R158" s="20"/>
      <c r="S158" s="20"/>
    </row>
    <row r="159" spans="1:19">
      <c r="A159" s="384"/>
      <c r="B159" s="20"/>
      <c r="C159" s="20"/>
      <c r="D159" s="20"/>
      <c r="E159" s="20"/>
      <c r="F159" s="20"/>
      <c r="G159" s="20"/>
      <c r="H159" s="20"/>
      <c r="I159" s="20"/>
      <c r="J159" s="20"/>
      <c r="K159" s="20"/>
      <c r="L159" s="20"/>
      <c r="M159" s="20"/>
      <c r="N159" s="20"/>
      <c r="O159" s="20"/>
      <c r="P159" s="20"/>
      <c r="Q159" s="20"/>
      <c r="R159" s="20"/>
      <c r="S159" s="20"/>
    </row>
    <row r="160" spans="1:19">
      <c r="A160" s="384"/>
      <c r="B160" s="20"/>
      <c r="C160" s="20"/>
      <c r="D160" s="20"/>
      <c r="E160" s="20"/>
      <c r="F160" s="20"/>
      <c r="G160" s="20"/>
      <c r="H160" s="20"/>
      <c r="I160" s="20"/>
      <c r="J160" s="20"/>
      <c r="K160" s="20"/>
      <c r="L160" s="20"/>
      <c r="M160" s="20"/>
      <c r="N160" s="20"/>
      <c r="O160" s="20"/>
      <c r="P160" s="20"/>
      <c r="Q160" s="20"/>
      <c r="R160" s="20"/>
      <c r="S160" s="20"/>
    </row>
    <row r="161" spans="1:19">
      <c r="A161" s="384"/>
      <c r="B161" s="20"/>
      <c r="C161" s="20"/>
      <c r="D161" s="20"/>
      <c r="E161" s="20"/>
      <c r="F161" s="20"/>
      <c r="G161" s="20"/>
      <c r="H161" s="20"/>
      <c r="I161" s="20"/>
      <c r="J161" s="20"/>
      <c r="K161" s="20"/>
      <c r="L161" s="20"/>
      <c r="M161" s="20"/>
      <c r="N161" s="20"/>
      <c r="O161" s="20"/>
      <c r="P161" s="20"/>
      <c r="Q161" s="20"/>
      <c r="R161" s="20"/>
      <c r="S161" s="20"/>
    </row>
    <row r="162" spans="1:19">
      <c r="A162" s="384"/>
      <c r="B162" s="20"/>
      <c r="C162" s="20"/>
      <c r="D162" s="20"/>
      <c r="E162" s="20"/>
      <c r="F162" s="20"/>
      <c r="G162" s="20"/>
      <c r="H162" s="20"/>
      <c r="I162" s="20"/>
      <c r="J162" s="20"/>
      <c r="K162" s="20"/>
      <c r="L162" s="20"/>
      <c r="M162" s="20"/>
      <c r="N162" s="20"/>
      <c r="O162" s="20"/>
      <c r="P162" s="20"/>
      <c r="Q162" s="20"/>
      <c r="R162" s="20"/>
      <c r="S162" s="20"/>
    </row>
    <row r="163" spans="1:19">
      <c r="A163" s="384"/>
      <c r="B163" s="20"/>
      <c r="C163" s="20"/>
      <c r="D163" s="20"/>
      <c r="E163" s="20"/>
      <c r="F163" s="20"/>
      <c r="G163" s="20"/>
      <c r="H163" s="20"/>
      <c r="I163" s="20"/>
      <c r="J163" s="20"/>
      <c r="K163" s="20"/>
      <c r="L163" s="20"/>
      <c r="M163" s="20"/>
      <c r="N163" s="20"/>
      <c r="O163" s="20"/>
      <c r="P163" s="20"/>
      <c r="Q163" s="20"/>
      <c r="R163" s="20"/>
      <c r="S163" s="20"/>
    </row>
    <row r="164" spans="1:19">
      <c r="A164" s="384"/>
      <c r="B164" s="20"/>
      <c r="C164" s="20"/>
      <c r="D164" s="20"/>
      <c r="E164" s="20"/>
      <c r="F164" s="20"/>
      <c r="G164" s="20"/>
      <c r="H164" s="20"/>
      <c r="I164" s="20"/>
      <c r="J164" s="20"/>
      <c r="K164" s="20"/>
      <c r="L164" s="20"/>
      <c r="M164" s="20"/>
      <c r="N164" s="20"/>
      <c r="O164" s="20"/>
      <c r="P164" s="20"/>
      <c r="Q164" s="20"/>
      <c r="R164" s="20"/>
      <c r="S164" s="20"/>
    </row>
    <row r="165" spans="1:19">
      <c r="A165" s="384"/>
      <c r="B165" s="20"/>
      <c r="C165" s="20"/>
      <c r="D165" s="20"/>
      <c r="E165" s="20"/>
      <c r="F165" s="20"/>
      <c r="G165" s="20"/>
      <c r="H165" s="20"/>
      <c r="I165" s="20"/>
      <c r="J165" s="20"/>
      <c r="K165" s="20"/>
      <c r="L165" s="20"/>
      <c r="M165" s="20"/>
      <c r="N165" s="20"/>
      <c r="O165" s="20"/>
      <c r="P165" s="20"/>
      <c r="Q165" s="20"/>
      <c r="R165" s="20"/>
      <c r="S165" s="20"/>
    </row>
    <row r="166" spans="1:19">
      <c r="A166" s="384"/>
      <c r="B166" s="20"/>
      <c r="C166" s="20"/>
      <c r="D166" s="20"/>
      <c r="E166" s="20"/>
      <c r="F166" s="20"/>
      <c r="G166" s="20"/>
      <c r="H166" s="20"/>
      <c r="I166" s="20"/>
      <c r="J166" s="20"/>
      <c r="K166" s="20"/>
      <c r="L166" s="20"/>
      <c r="M166" s="20"/>
      <c r="N166" s="20"/>
      <c r="O166" s="20"/>
      <c r="P166" s="20"/>
      <c r="Q166" s="20"/>
      <c r="R166" s="20"/>
      <c r="S166" s="20"/>
    </row>
    <row r="167" spans="1:19">
      <c r="A167" s="384"/>
      <c r="B167" s="20"/>
      <c r="C167" s="20"/>
      <c r="D167" s="20"/>
      <c r="E167" s="20"/>
      <c r="F167" s="20"/>
      <c r="G167" s="20"/>
      <c r="H167" s="20"/>
      <c r="I167" s="20"/>
      <c r="J167" s="20"/>
      <c r="K167" s="20"/>
      <c r="L167" s="20"/>
      <c r="M167" s="20"/>
      <c r="N167" s="20"/>
      <c r="O167" s="20"/>
      <c r="P167" s="20"/>
      <c r="Q167" s="20"/>
      <c r="R167" s="20"/>
      <c r="S167" s="20"/>
    </row>
    <row r="168" spans="1:19">
      <c r="A168" s="384"/>
      <c r="B168" s="20"/>
      <c r="C168" s="20"/>
      <c r="D168" s="20"/>
      <c r="E168" s="20"/>
      <c r="F168" s="20"/>
      <c r="G168" s="20"/>
      <c r="H168" s="20"/>
      <c r="I168" s="20"/>
      <c r="J168" s="20"/>
      <c r="K168" s="20"/>
      <c r="L168" s="20"/>
      <c r="M168" s="20"/>
      <c r="N168" s="20"/>
      <c r="O168" s="20"/>
      <c r="P168" s="20"/>
      <c r="Q168" s="20"/>
      <c r="R168" s="20"/>
      <c r="S168" s="20"/>
    </row>
    <row r="169" spans="1:19">
      <c r="A169" s="384"/>
      <c r="B169" s="20"/>
      <c r="C169" s="20"/>
      <c r="D169" s="20"/>
      <c r="E169" s="20"/>
      <c r="F169" s="20"/>
      <c r="G169" s="20"/>
      <c r="H169" s="20"/>
      <c r="I169" s="20"/>
      <c r="J169" s="20"/>
      <c r="K169" s="20"/>
      <c r="L169" s="20"/>
      <c r="M169" s="20"/>
      <c r="N169" s="20"/>
      <c r="O169" s="20"/>
      <c r="P169" s="20"/>
      <c r="Q169" s="20"/>
      <c r="R169" s="20"/>
      <c r="S169" s="20"/>
    </row>
    <row r="170" spans="1:19">
      <c r="A170" s="384"/>
      <c r="B170" s="20"/>
      <c r="C170" s="20"/>
      <c r="D170" s="20"/>
      <c r="E170" s="20"/>
      <c r="F170" s="20"/>
      <c r="G170" s="20"/>
      <c r="H170" s="20"/>
      <c r="I170" s="20"/>
      <c r="J170" s="20"/>
      <c r="K170" s="20"/>
      <c r="L170" s="20"/>
      <c r="M170" s="20"/>
      <c r="N170" s="20"/>
      <c r="O170" s="20"/>
      <c r="P170" s="20"/>
      <c r="Q170" s="20"/>
      <c r="R170" s="20"/>
      <c r="S170" s="20"/>
    </row>
    <row r="171" spans="1:19">
      <c r="A171" s="384"/>
      <c r="B171" s="20"/>
      <c r="C171" s="20"/>
      <c r="D171" s="20"/>
      <c r="E171" s="20"/>
      <c r="F171" s="20"/>
      <c r="G171" s="20"/>
      <c r="H171" s="20"/>
      <c r="I171" s="20"/>
      <c r="J171" s="20"/>
      <c r="K171" s="20"/>
      <c r="L171" s="20"/>
      <c r="M171" s="20"/>
      <c r="N171" s="20"/>
      <c r="O171" s="20"/>
      <c r="P171" s="20"/>
      <c r="Q171" s="20"/>
      <c r="R171" s="20"/>
      <c r="S171" s="20"/>
    </row>
    <row r="172" spans="1:19">
      <c r="A172" s="384"/>
      <c r="B172" s="20"/>
      <c r="C172" s="20"/>
      <c r="D172" s="20"/>
      <c r="E172" s="20"/>
      <c r="F172" s="20"/>
      <c r="G172" s="20"/>
      <c r="H172" s="20"/>
      <c r="I172" s="20"/>
      <c r="J172" s="20"/>
      <c r="K172" s="20"/>
      <c r="L172" s="20"/>
      <c r="M172" s="20"/>
      <c r="N172" s="20"/>
      <c r="O172" s="20"/>
      <c r="P172" s="20"/>
      <c r="Q172" s="20"/>
      <c r="R172" s="20"/>
      <c r="S172" s="20"/>
    </row>
    <row r="173" spans="1:19">
      <c r="A173" s="384"/>
      <c r="B173" s="20"/>
      <c r="C173" s="20"/>
      <c r="D173" s="20"/>
      <c r="E173" s="20"/>
      <c r="F173" s="20"/>
      <c r="G173" s="20"/>
      <c r="H173" s="20"/>
      <c r="I173" s="20"/>
      <c r="J173" s="20"/>
      <c r="K173" s="20"/>
      <c r="L173" s="20"/>
      <c r="M173" s="20"/>
      <c r="N173" s="20"/>
      <c r="O173" s="20"/>
      <c r="P173" s="20"/>
      <c r="Q173" s="20"/>
      <c r="R173" s="20"/>
      <c r="S173" s="20"/>
    </row>
    <row r="174" spans="1:19">
      <c r="A174" s="384"/>
      <c r="B174" s="20"/>
      <c r="C174" s="20"/>
      <c r="D174" s="20"/>
      <c r="E174" s="20"/>
      <c r="F174" s="20"/>
      <c r="G174" s="20"/>
      <c r="H174" s="20"/>
      <c r="I174" s="20"/>
      <c r="J174" s="20"/>
      <c r="K174" s="20"/>
      <c r="L174" s="20"/>
      <c r="M174" s="20"/>
      <c r="N174" s="20"/>
      <c r="O174" s="20"/>
      <c r="P174" s="20"/>
      <c r="Q174" s="20"/>
      <c r="R174" s="20"/>
      <c r="S174" s="20"/>
    </row>
    <row r="175" spans="1:19">
      <c r="A175" s="384"/>
      <c r="B175" s="20"/>
      <c r="C175" s="20"/>
      <c r="D175" s="20"/>
      <c r="E175" s="20"/>
      <c r="F175" s="20"/>
      <c r="G175" s="20"/>
      <c r="H175" s="20"/>
      <c r="I175" s="20"/>
      <c r="J175" s="20"/>
      <c r="K175" s="20"/>
      <c r="L175" s="20"/>
      <c r="M175" s="20"/>
      <c r="N175" s="20"/>
      <c r="O175" s="20"/>
      <c r="P175" s="20"/>
      <c r="Q175" s="20"/>
      <c r="R175" s="20"/>
      <c r="S175" s="20"/>
    </row>
    <row r="176" spans="1:19">
      <c r="A176" s="384"/>
      <c r="B176" s="20"/>
      <c r="C176" s="20"/>
      <c r="D176" s="20"/>
      <c r="E176" s="20"/>
      <c r="F176" s="20"/>
      <c r="G176" s="20"/>
      <c r="H176" s="20"/>
      <c r="I176" s="20"/>
      <c r="J176" s="20"/>
      <c r="K176" s="20"/>
      <c r="L176" s="20"/>
      <c r="M176" s="20"/>
      <c r="N176" s="20"/>
      <c r="O176" s="20"/>
      <c r="P176" s="20"/>
      <c r="Q176" s="20"/>
      <c r="R176" s="20"/>
      <c r="S176" s="20"/>
    </row>
    <row r="177" spans="1:19">
      <c r="A177" s="384"/>
      <c r="B177" s="20"/>
      <c r="C177" s="20"/>
      <c r="D177" s="20"/>
      <c r="E177" s="20"/>
      <c r="F177" s="20"/>
      <c r="G177" s="20"/>
      <c r="H177" s="20"/>
      <c r="I177" s="20"/>
      <c r="J177" s="20"/>
      <c r="K177" s="20"/>
      <c r="L177" s="20"/>
      <c r="M177" s="20"/>
      <c r="N177" s="20"/>
      <c r="O177" s="20"/>
      <c r="P177" s="20"/>
      <c r="Q177" s="20"/>
      <c r="R177" s="20"/>
      <c r="S177" s="20"/>
    </row>
    <row r="178" spans="1:19">
      <c r="A178" s="384"/>
      <c r="B178" s="20"/>
      <c r="C178" s="20"/>
      <c r="D178" s="20"/>
      <c r="E178" s="20"/>
      <c r="F178" s="20"/>
      <c r="G178" s="20"/>
      <c r="H178" s="20"/>
      <c r="I178" s="20"/>
      <c r="J178" s="20"/>
      <c r="K178" s="20"/>
      <c r="L178" s="20"/>
      <c r="M178" s="20"/>
      <c r="N178" s="20"/>
      <c r="O178" s="20"/>
      <c r="P178" s="20"/>
      <c r="Q178" s="20"/>
      <c r="R178" s="20"/>
      <c r="S178" s="20"/>
    </row>
    <row r="179" spans="1:19">
      <c r="A179" s="384"/>
      <c r="B179" s="20"/>
      <c r="C179" s="20"/>
      <c r="D179" s="20"/>
      <c r="E179" s="20"/>
      <c r="F179" s="20"/>
      <c r="G179" s="20"/>
      <c r="H179" s="20"/>
      <c r="I179" s="20"/>
      <c r="J179" s="20"/>
      <c r="K179" s="20"/>
      <c r="L179" s="20"/>
      <c r="M179" s="20"/>
      <c r="N179" s="20"/>
      <c r="O179" s="20"/>
      <c r="P179" s="20"/>
      <c r="Q179" s="20"/>
      <c r="R179" s="20"/>
      <c r="S179" s="20"/>
    </row>
    <row r="180" spans="1:19">
      <c r="A180" s="384"/>
      <c r="B180" s="20"/>
      <c r="C180" s="20"/>
      <c r="D180" s="20"/>
      <c r="E180" s="20"/>
      <c r="F180" s="20"/>
      <c r="G180" s="20"/>
      <c r="H180" s="20"/>
      <c r="I180" s="20"/>
      <c r="J180" s="20"/>
      <c r="K180" s="20"/>
      <c r="L180" s="20"/>
      <c r="M180" s="20"/>
      <c r="N180" s="20"/>
      <c r="O180" s="20"/>
      <c r="P180" s="20"/>
      <c r="Q180" s="20"/>
      <c r="R180" s="20"/>
      <c r="S180" s="20"/>
    </row>
    <row r="181" spans="1:19">
      <c r="A181" s="384"/>
      <c r="B181" s="20"/>
      <c r="C181" s="20"/>
      <c r="D181" s="20"/>
      <c r="E181" s="20"/>
      <c r="F181" s="20"/>
      <c r="G181" s="20"/>
      <c r="H181" s="20"/>
      <c r="I181" s="20"/>
      <c r="J181" s="20"/>
      <c r="K181" s="20"/>
      <c r="L181" s="20"/>
      <c r="M181" s="20"/>
      <c r="N181" s="20"/>
      <c r="O181" s="20"/>
      <c r="P181" s="20"/>
      <c r="Q181" s="20"/>
      <c r="R181" s="20"/>
      <c r="S181" s="20"/>
    </row>
    <row r="182" spans="1:19">
      <c r="A182" s="384"/>
      <c r="B182" s="20"/>
      <c r="C182" s="20"/>
      <c r="D182" s="20"/>
      <c r="E182" s="20"/>
      <c r="F182" s="20"/>
      <c r="G182" s="20"/>
      <c r="H182" s="20"/>
      <c r="I182" s="20"/>
      <c r="J182" s="20"/>
      <c r="K182" s="20"/>
      <c r="L182" s="20"/>
      <c r="M182" s="20"/>
      <c r="N182" s="20"/>
      <c r="O182" s="20"/>
      <c r="P182" s="20"/>
      <c r="Q182" s="20"/>
      <c r="R182" s="20"/>
      <c r="S182" s="20"/>
    </row>
    <row r="183" spans="1:19">
      <c r="A183" s="384"/>
      <c r="B183" s="20"/>
      <c r="C183" s="20"/>
      <c r="D183" s="20"/>
      <c r="E183" s="20"/>
      <c r="F183" s="20"/>
      <c r="G183" s="20"/>
      <c r="H183" s="20"/>
      <c r="I183" s="20"/>
      <c r="J183" s="20"/>
      <c r="K183" s="20"/>
      <c r="L183" s="20"/>
      <c r="M183" s="20"/>
      <c r="N183" s="20"/>
      <c r="O183" s="20"/>
      <c r="P183" s="20"/>
      <c r="Q183" s="20"/>
      <c r="R183" s="20"/>
      <c r="S183" s="20"/>
    </row>
    <row r="184" spans="1:19">
      <c r="A184" s="384"/>
      <c r="B184" s="20"/>
      <c r="C184" s="20"/>
      <c r="D184" s="20"/>
      <c r="E184" s="20"/>
      <c r="F184" s="20"/>
      <c r="G184" s="20"/>
      <c r="H184" s="20"/>
      <c r="I184" s="20"/>
      <c r="J184" s="20"/>
      <c r="K184" s="20"/>
      <c r="L184" s="20"/>
      <c r="M184" s="20"/>
      <c r="N184" s="20"/>
      <c r="O184" s="20"/>
      <c r="P184" s="20"/>
      <c r="Q184" s="20"/>
      <c r="R184" s="20"/>
      <c r="S184" s="20"/>
    </row>
    <row r="185" spans="1:19">
      <c r="A185" s="384"/>
      <c r="B185" s="20"/>
      <c r="C185" s="20"/>
      <c r="D185" s="20"/>
      <c r="E185" s="20"/>
      <c r="F185" s="20"/>
      <c r="G185" s="20"/>
      <c r="H185" s="20"/>
      <c r="I185" s="20"/>
      <c r="J185" s="20"/>
      <c r="K185" s="20"/>
      <c r="L185" s="20"/>
      <c r="M185" s="20"/>
      <c r="N185" s="20"/>
      <c r="O185" s="20"/>
      <c r="P185" s="20"/>
      <c r="Q185" s="20"/>
      <c r="R185" s="20"/>
      <c r="S185" s="20"/>
    </row>
    <row r="186" spans="1:19">
      <c r="A186" s="384"/>
      <c r="B186" s="20"/>
      <c r="C186" s="20"/>
      <c r="D186" s="20"/>
      <c r="E186" s="20"/>
      <c r="F186" s="20"/>
      <c r="G186" s="20"/>
      <c r="H186" s="20"/>
      <c r="I186" s="20"/>
      <c r="J186" s="20"/>
      <c r="K186" s="20"/>
      <c r="L186" s="20"/>
      <c r="M186" s="20"/>
      <c r="N186" s="20"/>
      <c r="O186" s="20"/>
      <c r="P186" s="20"/>
      <c r="Q186" s="20"/>
      <c r="R186" s="20"/>
      <c r="S186" s="20"/>
    </row>
    <row r="187" spans="1:19">
      <c r="A187" s="384"/>
      <c r="B187" s="20"/>
      <c r="C187" s="20"/>
      <c r="D187" s="20"/>
      <c r="E187" s="20"/>
      <c r="F187" s="20"/>
      <c r="G187" s="20"/>
      <c r="H187" s="20"/>
      <c r="I187" s="20"/>
      <c r="J187" s="20"/>
      <c r="K187" s="20"/>
      <c r="L187" s="20"/>
      <c r="M187" s="20"/>
      <c r="N187" s="20"/>
      <c r="O187" s="20"/>
      <c r="P187" s="20"/>
      <c r="Q187" s="20"/>
      <c r="R187" s="20"/>
      <c r="S187" s="20"/>
    </row>
    <row r="188" spans="1:19">
      <c r="A188" s="384"/>
      <c r="B188" s="20"/>
      <c r="C188" s="20"/>
      <c r="D188" s="20"/>
      <c r="E188" s="20"/>
      <c r="F188" s="20"/>
      <c r="G188" s="20"/>
      <c r="H188" s="20"/>
      <c r="I188" s="20"/>
      <c r="J188" s="20"/>
      <c r="K188" s="20"/>
      <c r="L188" s="20"/>
      <c r="M188" s="20"/>
      <c r="N188" s="20"/>
      <c r="O188" s="20"/>
      <c r="P188" s="20"/>
      <c r="Q188" s="20"/>
      <c r="R188" s="20"/>
      <c r="S188" s="20"/>
    </row>
    <row r="189" spans="1:19">
      <c r="A189" s="384"/>
      <c r="B189" s="20"/>
      <c r="C189" s="20"/>
      <c r="D189" s="20"/>
      <c r="E189" s="20"/>
      <c r="F189" s="20"/>
      <c r="G189" s="20"/>
      <c r="H189" s="20"/>
      <c r="I189" s="20"/>
      <c r="J189" s="20"/>
      <c r="K189" s="20"/>
      <c r="L189" s="20"/>
      <c r="M189" s="20"/>
      <c r="N189" s="20"/>
      <c r="O189" s="20"/>
      <c r="P189" s="20"/>
      <c r="Q189" s="20"/>
      <c r="R189" s="20"/>
      <c r="S189" s="20"/>
    </row>
    <row r="190" spans="1:19">
      <c r="A190" s="384"/>
      <c r="B190" s="20"/>
      <c r="C190" s="20"/>
      <c r="D190" s="20"/>
      <c r="E190" s="20"/>
      <c r="F190" s="20"/>
      <c r="G190" s="20"/>
      <c r="H190" s="20"/>
      <c r="I190" s="20"/>
      <c r="J190" s="20"/>
      <c r="K190" s="20"/>
      <c r="L190" s="20"/>
      <c r="M190" s="20"/>
      <c r="N190" s="20"/>
      <c r="O190" s="20"/>
      <c r="P190" s="20"/>
      <c r="Q190" s="20"/>
      <c r="R190" s="20"/>
      <c r="S190" s="20"/>
    </row>
    <row r="191" spans="1:19">
      <c r="A191" s="384"/>
      <c r="B191" s="20"/>
      <c r="C191" s="20"/>
      <c r="D191" s="20"/>
      <c r="E191" s="20"/>
      <c r="F191" s="20"/>
      <c r="G191" s="20"/>
      <c r="H191" s="20"/>
      <c r="I191" s="20"/>
      <c r="J191" s="20"/>
      <c r="K191" s="20"/>
      <c r="L191" s="20"/>
      <c r="M191" s="20"/>
      <c r="N191" s="20"/>
      <c r="O191" s="20"/>
      <c r="P191" s="20"/>
      <c r="Q191" s="20"/>
      <c r="R191" s="20"/>
      <c r="S191" s="20"/>
    </row>
    <row r="192" spans="1:19">
      <c r="A192" s="384"/>
      <c r="B192" s="20"/>
      <c r="C192" s="20"/>
      <c r="D192" s="20"/>
      <c r="E192" s="20"/>
      <c r="F192" s="20"/>
      <c r="G192" s="20"/>
      <c r="H192" s="20"/>
      <c r="I192" s="20"/>
      <c r="J192" s="20"/>
      <c r="K192" s="20"/>
      <c r="L192" s="20"/>
      <c r="M192" s="20"/>
      <c r="N192" s="20"/>
      <c r="O192" s="20"/>
      <c r="P192" s="20"/>
      <c r="Q192" s="20"/>
      <c r="R192" s="20"/>
      <c r="S192" s="20"/>
    </row>
    <row r="193" spans="1:19">
      <c r="A193" s="384"/>
      <c r="B193" s="20"/>
      <c r="C193" s="20"/>
      <c r="D193" s="20"/>
      <c r="E193" s="20"/>
      <c r="F193" s="20"/>
      <c r="G193" s="20"/>
      <c r="H193" s="20"/>
      <c r="I193" s="20"/>
      <c r="J193" s="20"/>
      <c r="K193" s="20"/>
      <c r="L193" s="20"/>
      <c r="M193" s="20"/>
      <c r="N193" s="20"/>
      <c r="O193" s="20"/>
      <c r="P193" s="20"/>
      <c r="Q193" s="20"/>
      <c r="R193" s="20"/>
      <c r="S193" s="20"/>
    </row>
    <row r="194" spans="1:19">
      <c r="A194" s="384"/>
      <c r="B194" s="20"/>
      <c r="C194" s="20"/>
      <c r="D194" s="20"/>
      <c r="E194" s="20"/>
      <c r="F194" s="20"/>
      <c r="G194" s="20"/>
      <c r="H194" s="20"/>
      <c r="I194" s="20"/>
      <c r="J194" s="20"/>
      <c r="K194" s="20"/>
      <c r="L194" s="20"/>
      <c r="M194" s="20"/>
      <c r="N194" s="20"/>
      <c r="O194" s="20"/>
      <c r="P194" s="20"/>
      <c r="Q194" s="20"/>
      <c r="R194" s="20"/>
      <c r="S194" s="20"/>
    </row>
    <row r="195" spans="1:19">
      <c r="A195" s="384"/>
      <c r="B195" s="20"/>
      <c r="C195" s="20"/>
      <c r="D195" s="20"/>
      <c r="E195" s="20"/>
      <c r="F195" s="20"/>
      <c r="G195" s="20"/>
      <c r="H195" s="20"/>
      <c r="I195" s="20"/>
      <c r="J195" s="20"/>
      <c r="K195" s="20"/>
      <c r="L195" s="20"/>
      <c r="M195" s="20"/>
      <c r="N195" s="20"/>
      <c r="O195" s="20"/>
      <c r="P195" s="20"/>
      <c r="Q195" s="20"/>
      <c r="R195" s="20"/>
      <c r="S195" s="20"/>
    </row>
    <row r="196" spans="1:19">
      <c r="A196" s="384"/>
      <c r="B196" s="20"/>
      <c r="C196" s="20"/>
      <c r="D196" s="20"/>
      <c r="E196" s="20"/>
      <c r="F196" s="20"/>
      <c r="G196" s="20"/>
      <c r="H196" s="20"/>
      <c r="I196" s="20"/>
      <c r="J196" s="20"/>
      <c r="K196" s="20"/>
      <c r="L196" s="20"/>
      <c r="M196" s="20"/>
      <c r="N196" s="20"/>
      <c r="O196" s="20"/>
      <c r="P196" s="20"/>
      <c r="Q196" s="20"/>
      <c r="R196" s="20"/>
      <c r="S196" s="20"/>
    </row>
    <row r="197" spans="1:19">
      <c r="A197" s="384"/>
      <c r="B197" s="20"/>
      <c r="C197" s="20"/>
      <c r="D197" s="20"/>
      <c r="E197" s="20"/>
      <c r="F197" s="20"/>
      <c r="G197" s="20"/>
      <c r="H197" s="20"/>
      <c r="I197" s="20"/>
      <c r="J197" s="20"/>
      <c r="K197" s="20"/>
      <c r="L197" s="20"/>
      <c r="M197" s="20"/>
      <c r="N197" s="20"/>
      <c r="O197" s="20"/>
      <c r="P197" s="20"/>
      <c r="Q197" s="20"/>
      <c r="R197" s="20"/>
      <c r="S197" s="20"/>
    </row>
    <row r="198" spans="1:19">
      <c r="A198" s="384"/>
      <c r="B198" s="20"/>
      <c r="C198" s="20"/>
      <c r="D198" s="20"/>
      <c r="E198" s="20"/>
      <c r="F198" s="20"/>
      <c r="G198" s="20"/>
      <c r="H198" s="20"/>
      <c r="I198" s="20"/>
      <c r="J198" s="20"/>
      <c r="K198" s="20"/>
      <c r="L198" s="20"/>
      <c r="M198" s="20"/>
      <c r="N198" s="20"/>
      <c r="O198" s="20"/>
      <c r="P198" s="20"/>
      <c r="Q198" s="20"/>
      <c r="R198" s="20"/>
      <c r="S198" s="20"/>
    </row>
    <row r="199" spans="1:19">
      <c r="A199" s="384"/>
      <c r="B199" s="20"/>
      <c r="C199" s="20"/>
      <c r="D199" s="20"/>
      <c r="E199" s="20"/>
      <c r="F199" s="20"/>
      <c r="G199" s="20"/>
      <c r="H199" s="20"/>
      <c r="I199" s="20"/>
      <c r="J199" s="20"/>
      <c r="K199" s="20"/>
      <c r="L199" s="20"/>
      <c r="M199" s="20"/>
      <c r="N199" s="20"/>
      <c r="O199" s="20"/>
      <c r="P199" s="20"/>
      <c r="Q199" s="20"/>
      <c r="R199" s="20"/>
      <c r="S199" s="20"/>
    </row>
    <row r="200" spans="1:19">
      <c r="A200" s="384"/>
      <c r="B200" s="20"/>
      <c r="C200" s="20"/>
      <c r="D200" s="20"/>
      <c r="E200" s="20"/>
      <c r="F200" s="20"/>
      <c r="G200" s="20"/>
      <c r="H200" s="20"/>
      <c r="I200" s="20"/>
      <c r="J200" s="20"/>
      <c r="K200" s="20"/>
      <c r="L200" s="20"/>
      <c r="M200" s="20"/>
      <c r="N200" s="20"/>
      <c r="O200" s="20"/>
      <c r="P200" s="20"/>
      <c r="Q200" s="20"/>
      <c r="R200" s="20"/>
      <c r="S200" s="20"/>
    </row>
    <row r="201" spans="1:19">
      <c r="A201" s="384"/>
      <c r="B201" s="20"/>
      <c r="C201" s="20"/>
      <c r="D201" s="20"/>
      <c r="E201" s="20"/>
      <c r="F201" s="20"/>
      <c r="G201" s="20"/>
      <c r="H201" s="20"/>
      <c r="I201" s="20"/>
      <c r="J201" s="20"/>
      <c r="K201" s="20"/>
      <c r="L201" s="20"/>
      <c r="M201" s="20"/>
      <c r="N201" s="20"/>
      <c r="O201" s="20"/>
      <c r="P201" s="20"/>
      <c r="Q201" s="20"/>
      <c r="R201" s="20"/>
      <c r="S201" s="20"/>
    </row>
    <row r="202" spans="1:19">
      <c r="A202" s="384"/>
      <c r="B202" s="20"/>
      <c r="C202" s="20"/>
      <c r="D202" s="20"/>
      <c r="E202" s="20"/>
      <c r="F202" s="20"/>
      <c r="G202" s="20"/>
      <c r="H202" s="20"/>
      <c r="I202" s="20"/>
      <c r="J202" s="20"/>
      <c r="K202" s="20"/>
      <c r="L202" s="20"/>
      <c r="M202" s="20"/>
      <c r="N202" s="20"/>
      <c r="O202" s="20"/>
      <c r="P202" s="20"/>
      <c r="Q202" s="20"/>
      <c r="R202" s="20"/>
      <c r="S202" s="20"/>
    </row>
    <row r="203" spans="1:19">
      <c r="A203" s="384"/>
      <c r="B203" s="20"/>
      <c r="C203" s="20"/>
      <c r="D203" s="20"/>
      <c r="E203" s="20"/>
      <c r="F203" s="20"/>
      <c r="G203" s="20"/>
      <c r="H203" s="20"/>
      <c r="I203" s="20"/>
      <c r="J203" s="20"/>
      <c r="K203" s="20"/>
      <c r="L203" s="20"/>
      <c r="M203" s="20"/>
      <c r="N203" s="20"/>
      <c r="O203" s="20"/>
      <c r="P203" s="20"/>
      <c r="Q203" s="20"/>
      <c r="R203" s="20"/>
      <c r="S203" s="20"/>
    </row>
    <row r="204" spans="1:19">
      <c r="A204" s="384"/>
      <c r="B204" s="20"/>
      <c r="C204" s="20"/>
      <c r="D204" s="20"/>
      <c r="E204" s="20"/>
      <c r="F204" s="20"/>
      <c r="G204" s="20"/>
      <c r="H204" s="20"/>
      <c r="I204" s="20"/>
      <c r="J204" s="20"/>
      <c r="K204" s="20"/>
      <c r="L204" s="20"/>
      <c r="M204" s="20"/>
      <c r="N204" s="20"/>
      <c r="O204" s="20"/>
      <c r="P204" s="20"/>
      <c r="Q204" s="20"/>
      <c r="R204" s="20"/>
      <c r="S204" s="20"/>
    </row>
    <row r="205" spans="1:19">
      <c r="A205" s="384"/>
      <c r="B205" s="20"/>
      <c r="C205" s="20"/>
      <c r="D205" s="20"/>
      <c r="E205" s="20"/>
      <c r="F205" s="20"/>
      <c r="G205" s="20"/>
      <c r="H205" s="20"/>
      <c r="I205" s="20"/>
      <c r="J205" s="20"/>
      <c r="K205" s="20"/>
      <c r="L205" s="20"/>
      <c r="M205" s="20"/>
      <c r="N205" s="20"/>
      <c r="O205" s="20"/>
      <c r="P205" s="20"/>
      <c r="Q205" s="20"/>
      <c r="R205" s="20"/>
      <c r="S205" s="20"/>
    </row>
    <row r="206" spans="1:19">
      <c r="A206" s="384"/>
      <c r="B206" s="20"/>
      <c r="C206" s="20"/>
      <c r="D206" s="20"/>
      <c r="E206" s="20"/>
      <c r="F206" s="20"/>
      <c r="G206" s="20"/>
      <c r="H206" s="20"/>
      <c r="I206" s="20"/>
      <c r="J206" s="20"/>
      <c r="K206" s="20"/>
      <c r="L206" s="20"/>
      <c r="M206" s="20"/>
      <c r="N206" s="20"/>
      <c r="O206" s="20"/>
      <c r="P206" s="20"/>
      <c r="Q206" s="20"/>
      <c r="R206" s="20"/>
      <c r="S206" s="20"/>
    </row>
    <row r="207" spans="1:19">
      <c r="A207" s="384"/>
      <c r="B207" s="20"/>
      <c r="C207" s="20"/>
      <c r="D207" s="20"/>
      <c r="E207" s="20"/>
      <c r="F207" s="20"/>
      <c r="G207" s="20"/>
      <c r="H207" s="20"/>
      <c r="I207" s="20"/>
      <c r="J207" s="20"/>
      <c r="K207" s="20"/>
      <c r="L207" s="20"/>
      <c r="M207" s="20"/>
      <c r="N207" s="20"/>
      <c r="O207" s="20"/>
      <c r="P207" s="20"/>
      <c r="Q207" s="20"/>
      <c r="R207" s="20"/>
      <c r="S207" s="20"/>
    </row>
    <row r="208" spans="1:19">
      <c r="A208" s="384"/>
      <c r="B208" s="20"/>
      <c r="C208" s="20"/>
      <c r="D208" s="20"/>
      <c r="E208" s="20"/>
      <c r="F208" s="20"/>
      <c r="G208" s="20"/>
      <c r="H208" s="20"/>
      <c r="I208" s="20"/>
      <c r="J208" s="20"/>
      <c r="K208" s="20"/>
      <c r="L208" s="20"/>
      <c r="M208" s="20"/>
      <c r="N208" s="20"/>
      <c r="O208" s="20"/>
      <c r="P208" s="20"/>
      <c r="Q208" s="20"/>
      <c r="R208" s="20"/>
      <c r="S208" s="20"/>
    </row>
    <row r="209" spans="1:19">
      <c r="A209" s="384"/>
      <c r="B209" s="20"/>
      <c r="C209" s="20"/>
      <c r="D209" s="20"/>
      <c r="E209" s="20"/>
      <c r="F209" s="20"/>
      <c r="G209" s="20"/>
      <c r="H209" s="20"/>
      <c r="I209" s="20"/>
      <c r="J209" s="20"/>
      <c r="K209" s="20"/>
      <c r="L209" s="20"/>
      <c r="M209" s="20"/>
      <c r="N209" s="20"/>
      <c r="O209" s="20"/>
      <c r="P209" s="20"/>
      <c r="Q209" s="20"/>
      <c r="R209" s="20"/>
      <c r="S209" s="20"/>
    </row>
    <row r="210" spans="1:19">
      <c r="A210" s="384"/>
      <c r="B210" s="20"/>
      <c r="C210" s="20"/>
      <c r="D210" s="20"/>
      <c r="E210" s="20"/>
      <c r="F210" s="20"/>
      <c r="G210" s="20"/>
      <c r="H210" s="20"/>
      <c r="I210" s="20"/>
      <c r="J210" s="20"/>
      <c r="K210" s="20"/>
      <c r="L210" s="20"/>
      <c r="M210" s="20"/>
      <c r="N210" s="20"/>
      <c r="O210" s="20"/>
      <c r="P210" s="20"/>
      <c r="Q210" s="20"/>
      <c r="R210" s="20"/>
      <c r="S210" s="20"/>
    </row>
    <row r="211" spans="1:19">
      <c r="A211" s="384"/>
      <c r="B211" s="20"/>
      <c r="C211" s="20"/>
      <c r="D211" s="20"/>
      <c r="E211" s="20"/>
      <c r="F211" s="20"/>
      <c r="G211" s="20"/>
      <c r="H211" s="20"/>
      <c r="I211" s="20"/>
      <c r="J211" s="20"/>
      <c r="K211" s="20"/>
      <c r="L211" s="20"/>
      <c r="M211" s="20"/>
      <c r="N211" s="20"/>
      <c r="O211" s="20"/>
      <c r="P211" s="20"/>
      <c r="Q211" s="20"/>
      <c r="R211" s="20"/>
      <c r="S211" s="20"/>
    </row>
    <row r="212" spans="1:19">
      <c r="A212" s="384"/>
      <c r="B212" s="20"/>
      <c r="C212" s="20"/>
      <c r="D212" s="20"/>
      <c r="E212" s="20"/>
      <c r="F212" s="20"/>
      <c r="G212" s="20"/>
      <c r="H212" s="20"/>
      <c r="I212" s="20"/>
      <c r="J212" s="20"/>
      <c r="K212" s="20"/>
      <c r="L212" s="20"/>
      <c r="M212" s="20"/>
      <c r="N212" s="20"/>
      <c r="O212" s="20"/>
      <c r="P212" s="20"/>
      <c r="Q212" s="20"/>
      <c r="R212" s="20"/>
      <c r="S212" s="20"/>
    </row>
    <row r="213" spans="1:19">
      <c r="A213" s="384"/>
      <c r="B213" s="20"/>
      <c r="C213" s="20"/>
      <c r="D213" s="20"/>
      <c r="E213" s="20"/>
      <c r="F213" s="20"/>
      <c r="G213" s="20"/>
      <c r="H213" s="20"/>
      <c r="I213" s="20"/>
      <c r="J213" s="20"/>
      <c r="K213" s="20"/>
      <c r="L213" s="20"/>
      <c r="M213" s="20"/>
      <c r="N213" s="20"/>
      <c r="O213" s="20"/>
      <c r="P213" s="20"/>
      <c r="Q213" s="20"/>
      <c r="R213" s="20"/>
      <c r="S213" s="20"/>
    </row>
    <row r="214" spans="1:19">
      <c r="A214" s="384"/>
      <c r="B214" s="20"/>
      <c r="C214" s="20"/>
      <c r="D214" s="20"/>
      <c r="E214" s="20"/>
      <c r="F214" s="20"/>
      <c r="G214" s="20"/>
      <c r="H214" s="20"/>
      <c r="I214" s="20"/>
      <c r="J214" s="20"/>
      <c r="K214" s="20"/>
      <c r="L214" s="20"/>
      <c r="M214" s="20"/>
      <c r="N214" s="20"/>
      <c r="O214" s="20"/>
      <c r="P214" s="20"/>
      <c r="Q214" s="20"/>
      <c r="R214" s="20"/>
      <c r="S214" s="20"/>
    </row>
    <row r="215" spans="1:19">
      <c r="A215" s="384"/>
      <c r="B215" s="20"/>
      <c r="C215" s="20"/>
      <c r="D215" s="20"/>
      <c r="E215" s="20"/>
      <c r="F215" s="20"/>
      <c r="G215" s="20"/>
      <c r="H215" s="20"/>
      <c r="I215" s="20"/>
      <c r="J215" s="20"/>
      <c r="K215" s="20"/>
      <c r="L215" s="20"/>
      <c r="M215" s="20"/>
      <c r="N215" s="20"/>
      <c r="O215" s="20"/>
      <c r="P215" s="20"/>
      <c r="Q215" s="20"/>
      <c r="R215" s="20"/>
      <c r="S215" s="20"/>
    </row>
    <row r="216" spans="1:19">
      <c r="A216" s="384"/>
      <c r="B216" s="20"/>
      <c r="C216" s="20"/>
      <c r="D216" s="20"/>
      <c r="E216" s="20"/>
      <c r="F216" s="20"/>
      <c r="G216" s="20"/>
      <c r="H216" s="20"/>
      <c r="I216" s="20"/>
      <c r="J216" s="20"/>
      <c r="K216" s="20"/>
      <c r="L216" s="20"/>
      <c r="M216" s="20"/>
      <c r="N216" s="20"/>
      <c r="O216" s="20"/>
      <c r="P216" s="20"/>
      <c r="Q216" s="20"/>
      <c r="R216" s="20"/>
      <c r="S216" s="20"/>
    </row>
    <row r="217" spans="1:19">
      <c r="A217" s="384"/>
      <c r="B217" s="20"/>
      <c r="C217" s="20"/>
      <c r="D217" s="20"/>
      <c r="E217" s="20"/>
      <c r="F217" s="20"/>
      <c r="G217" s="20"/>
      <c r="H217" s="20"/>
      <c r="I217" s="20"/>
      <c r="J217" s="20"/>
      <c r="K217" s="20"/>
      <c r="L217" s="20"/>
      <c r="M217" s="20"/>
      <c r="N217" s="20"/>
      <c r="O217" s="20"/>
      <c r="P217" s="20"/>
      <c r="Q217" s="20"/>
      <c r="R217" s="20"/>
      <c r="S217" s="20"/>
    </row>
    <row r="218" spans="1:19">
      <c r="A218" s="384"/>
      <c r="B218" s="20"/>
      <c r="C218" s="20"/>
      <c r="D218" s="20"/>
      <c r="E218" s="20"/>
      <c r="F218" s="20"/>
      <c r="G218" s="20"/>
      <c r="H218" s="20"/>
      <c r="I218" s="20"/>
      <c r="J218" s="20"/>
      <c r="K218" s="20"/>
      <c r="L218" s="20"/>
      <c r="M218" s="20"/>
      <c r="N218" s="20"/>
      <c r="O218" s="20"/>
      <c r="P218" s="20"/>
      <c r="Q218" s="20"/>
      <c r="R218" s="20"/>
      <c r="S218" s="20"/>
    </row>
    <row r="219" spans="1:19">
      <c r="A219" s="384"/>
      <c r="B219" s="20"/>
      <c r="C219" s="20"/>
      <c r="D219" s="20"/>
      <c r="E219" s="20"/>
      <c r="F219" s="20"/>
      <c r="G219" s="20"/>
      <c r="H219" s="20"/>
      <c r="I219" s="20"/>
      <c r="J219" s="20"/>
      <c r="K219" s="20"/>
      <c r="L219" s="20"/>
      <c r="M219" s="20"/>
      <c r="N219" s="20"/>
      <c r="O219" s="20"/>
      <c r="P219" s="20"/>
      <c r="Q219" s="20"/>
      <c r="R219" s="20"/>
      <c r="S219" s="20"/>
    </row>
    <row r="220" spans="1:19">
      <c r="A220" s="384"/>
      <c r="B220" s="20"/>
      <c r="C220" s="20"/>
      <c r="D220" s="20"/>
      <c r="E220" s="20"/>
      <c r="F220" s="20"/>
      <c r="G220" s="20"/>
      <c r="H220" s="20"/>
      <c r="I220" s="20"/>
      <c r="J220" s="20"/>
      <c r="K220" s="20"/>
      <c r="L220" s="20"/>
      <c r="M220" s="20"/>
      <c r="N220" s="20"/>
      <c r="O220" s="20"/>
      <c r="P220" s="20"/>
      <c r="Q220" s="20"/>
      <c r="R220" s="20"/>
      <c r="S220" s="20"/>
    </row>
    <row r="221" spans="1:19">
      <c r="A221" s="384"/>
      <c r="B221" s="20"/>
      <c r="C221" s="20"/>
      <c r="D221" s="20"/>
      <c r="E221" s="20"/>
      <c r="F221" s="20"/>
      <c r="G221" s="20"/>
      <c r="H221" s="20"/>
      <c r="I221" s="20"/>
      <c r="J221" s="20"/>
      <c r="K221" s="20"/>
      <c r="L221" s="20"/>
      <c r="M221" s="20"/>
      <c r="N221" s="20"/>
      <c r="O221" s="20"/>
      <c r="P221" s="20"/>
      <c r="Q221" s="20"/>
      <c r="R221" s="20"/>
      <c r="S221" s="20"/>
    </row>
    <row r="222" spans="1:19">
      <c r="A222" s="384"/>
      <c r="B222" s="20"/>
      <c r="C222" s="20"/>
      <c r="D222" s="20"/>
      <c r="E222" s="20"/>
      <c r="F222" s="20"/>
      <c r="G222" s="20"/>
      <c r="H222" s="20"/>
      <c r="I222" s="20"/>
      <c r="J222" s="20"/>
      <c r="K222" s="20"/>
      <c r="L222" s="20"/>
      <c r="M222" s="20"/>
      <c r="N222" s="20"/>
      <c r="O222" s="20"/>
      <c r="P222" s="20"/>
      <c r="Q222" s="20"/>
      <c r="R222" s="20"/>
      <c r="S222" s="20"/>
    </row>
    <row r="223" spans="1:19">
      <c r="A223" s="384"/>
      <c r="B223" s="20"/>
      <c r="C223" s="20"/>
      <c r="D223" s="20"/>
      <c r="E223" s="20"/>
      <c r="F223" s="20"/>
      <c r="G223" s="20"/>
      <c r="H223" s="20"/>
      <c r="I223" s="20"/>
      <c r="J223" s="20"/>
      <c r="K223" s="20"/>
      <c r="L223" s="20"/>
      <c r="M223" s="20"/>
      <c r="N223" s="20"/>
      <c r="O223" s="20"/>
      <c r="P223" s="20"/>
      <c r="Q223" s="20"/>
      <c r="R223" s="20"/>
      <c r="S223" s="20"/>
    </row>
    <row r="224" spans="1:19">
      <c r="A224" s="384"/>
      <c r="B224" s="20"/>
      <c r="C224" s="20"/>
      <c r="D224" s="20"/>
      <c r="E224" s="20"/>
      <c r="F224" s="20"/>
      <c r="G224" s="20"/>
      <c r="H224" s="20"/>
      <c r="I224" s="20"/>
      <c r="J224" s="20"/>
      <c r="K224" s="20"/>
      <c r="L224" s="20"/>
      <c r="M224" s="20"/>
      <c r="N224" s="20"/>
      <c r="O224" s="20"/>
      <c r="P224" s="20"/>
      <c r="Q224" s="20"/>
      <c r="R224" s="20"/>
      <c r="S224" s="20"/>
    </row>
    <row r="225" spans="1:19">
      <c r="A225" s="384"/>
      <c r="B225" s="20"/>
      <c r="C225" s="20"/>
      <c r="D225" s="20"/>
      <c r="E225" s="20"/>
      <c r="F225" s="20"/>
      <c r="G225" s="20"/>
      <c r="H225" s="20"/>
      <c r="I225" s="20"/>
      <c r="J225" s="20"/>
      <c r="K225" s="20"/>
      <c r="L225" s="20"/>
      <c r="M225" s="20"/>
      <c r="N225" s="20"/>
      <c r="O225" s="20"/>
      <c r="P225" s="20"/>
      <c r="Q225" s="20"/>
      <c r="R225" s="20"/>
      <c r="S225" s="20"/>
    </row>
    <row r="226" spans="1:19">
      <c r="A226" s="384"/>
      <c r="B226" s="20"/>
      <c r="C226" s="20"/>
      <c r="D226" s="20"/>
      <c r="E226" s="20"/>
      <c r="F226" s="20"/>
      <c r="G226" s="20"/>
      <c r="H226" s="20"/>
      <c r="I226" s="20"/>
      <c r="J226" s="20"/>
      <c r="K226" s="20"/>
      <c r="L226" s="20"/>
      <c r="M226" s="20"/>
      <c r="N226" s="20"/>
      <c r="O226" s="20"/>
      <c r="P226" s="20"/>
      <c r="Q226" s="20"/>
      <c r="R226" s="20"/>
      <c r="S226" s="20"/>
    </row>
    <row r="227" spans="1:19">
      <c r="A227" s="384"/>
      <c r="B227" s="20"/>
      <c r="C227" s="20"/>
      <c r="D227" s="20"/>
      <c r="E227" s="20"/>
      <c r="F227" s="20"/>
      <c r="G227" s="20"/>
      <c r="H227" s="20"/>
      <c r="I227" s="20"/>
      <c r="J227" s="20"/>
      <c r="K227" s="20"/>
      <c r="L227" s="20"/>
      <c r="M227" s="20"/>
      <c r="N227" s="20"/>
      <c r="O227" s="20"/>
      <c r="P227" s="20"/>
      <c r="Q227" s="20"/>
      <c r="R227" s="20"/>
      <c r="S227" s="20"/>
    </row>
    <row r="228" spans="1:19">
      <c r="A228" s="384"/>
      <c r="B228" s="20"/>
      <c r="C228" s="20"/>
      <c r="D228" s="20"/>
      <c r="E228" s="20"/>
      <c r="F228" s="20"/>
      <c r="G228" s="20"/>
      <c r="H228" s="20"/>
      <c r="I228" s="20"/>
      <c r="J228" s="20"/>
      <c r="K228" s="20"/>
      <c r="L228" s="20"/>
      <c r="M228" s="20"/>
      <c r="N228" s="20"/>
      <c r="O228" s="20"/>
      <c r="P228" s="20"/>
      <c r="Q228" s="20"/>
      <c r="R228" s="20"/>
      <c r="S228" s="20"/>
    </row>
    <row r="229" spans="1:19">
      <c r="A229" s="384"/>
      <c r="B229" s="20"/>
      <c r="C229" s="20"/>
      <c r="D229" s="20"/>
      <c r="E229" s="20"/>
      <c r="F229" s="20"/>
      <c r="G229" s="20"/>
      <c r="H229" s="20"/>
      <c r="I229" s="20"/>
      <c r="J229" s="20"/>
      <c r="K229" s="20"/>
      <c r="L229" s="20"/>
      <c r="M229" s="20"/>
      <c r="N229" s="20"/>
      <c r="O229" s="20"/>
      <c r="P229" s="20"/>
      <c r="Q229" s="20"/>
      <c r="R229" s="20"/>
      <c r="S229" s="20"/>
    </row>
    <row r="230" spans="1:19">
      <c r="A230" s="384"/>
      <c r="B230" s="20"/>
      <c r="C230" s="20"/>
      <c r="D230" s="20"/>
      <c r="E230" s="20"/>
      <c r="F230" s="20"/>
      <c r="G230" s="20"/>
      <c r="H230" s="20"/>
      <c r="I230" s="20"/>
      <c r="J230" s="20"/>
      <c r="K230" s="20"/>
      <c r="L230" s="20"/>
      <c r="M230" s="20"/>
      <c r="N230" s="20"/>
      <c r="O230" s="20"/>
      <c r="P230" s="20"/>
      <c r="Q230" s="20"/>
      <c r="R230" s="20"/>
      <c r="S230" s="20"/>
    </row>
    <row r="231" spans="1:19">
      <c r="A231" s="384"/>
      <c r="B231" s="20"/>
      <c r="C231" s="20"/>
      <c r="D231" s="20"/>
      <c r="E231" s="20"/>
      <c r="F231" s="20"/>
      <c r="G231" s="20"/>
      <c r="H231" s="20"/>
      <c r="I231" s="20"/>
      <c r="J231" s="20"/>
      <c r="K231" s="20"/>
      <c r="L231" s="20"/>
      <c r="M231" s="20"/>
      <c r="N231" s="20"/>
      <c r="O231" s="20"/>
      <c r="P231" s="20"/>
      <c r="Q231" s="20"/>
      <c r="R231" s="20"/>
      <c r="S231" s="20"/>
    </row>
    <row r="232" spans="1:19">
      <c r="A232" s="384"/>
      <c r="B232" s="20"/>
      <c r="C232" s="20"/>
      <c r="D232" s="20"/>
      <c r="E232" s="20"/>
      <c r="F232" s="20"/>
      <c r="G232" s="20"/>
      <c r="H232" s="20"/>
      <c r="I232" s="20"/>
      <c r="J232" s="20"/>
      <c r="K232" s="20"/>
      <c r="L232" s="20"/>
      <c r="M232" s="20"/>
      <c r="N232" s="20"/>
      <c r="O232" s="20"/>
      <c r="P232" s="20"/>
      <c r="Q232" s="20"/>
      <c r="R232" s="20"/>
      <c r="S232" s="20"/>
    </row>
    <row r="233" spans="1:19">
      <c r="A233" s="384"/>
      <c r="B233" s="20"/>
      <c r="C233" s="20"/>
      <c r="D233" s="20"/>
      <c r="E233" s="20"/>
      <c r="F233" s="20"/>
      <c r="G233" s="20"/>
      <c r="H233" s="20"/>
      <c r="I233" s="20"/>
      <c r="J233" s="20"/>
      <c r="K233" s="20"/>
      <c r="L233" s="20"/>
      <c r="M233" s="20"/>
      <c r="N233" s="20"/>
      <c r="O233" s="20"/>
      <c r="P233" s="20"/>
      <c r="Q233" s="20"/>
      <c r="R233" s="20"/>
      <c r="S233" s="20"/>
    </row>
    <row r="234" spans="1:19">
      <c r="A234" s="384"/>
      <c r="B234" s="20"/>
      <c r="C234" s="20"/>
      <c r="D234" s="20"/>
      <c r="E234" s="20"/>
      <c r="F234" s="20"/>
      <c r="G234" s="20"/>
      <c r="H234" s="20"/>
      <c r="I234" s="20"/>
      <c r="J234" s="20"/>
      <c r="K234" s="20"/>
      <c r="L234" s="20"/>
      <c r="M234" s="20"/>
      <c r="N234" s="20"/>
      <c r="O234" s="20"/>
      <c r="P234" s="20"/>
      <c r="Q234" s="20"/>
      <c r="R234" s="20"/>
      <c r="S234" s="20"/>
    </row>
    <row r="235" spans="1:19">
      <c r="A235" s="384"/>
      <c r="B235" s="20"/>
      <c r="C235" s="20"/>
      <c r="D235" s="20"/>
      <c r="E235" s="20"/>
      <c r="F235" s="20"/>
      <c r="G235" s="20"/>
      <c r="H235" s="20"/>
      <c r="I235" s="20"/>
      <c r="J235" s="20"/>
      <c r="K235" s="20"/>
      <c r="L235" s="20"/>
      <c r="M235" s="20"/>
      <c r="N235" s="20"/>
      <c r="O235" s="20"/>
      <c r="P235" s="20"/>
      <c r="Q235" s="20"/>
      <c r="R235" s="20"/>
      <c r="S235" s="20"/>
    </row>
    <row r="236" spans="1:19">
      <c r="A236" s="384"/>
      <c r="B236" s="20"/>
      <c r="C236" s="20"/>
      <c r="D236" s="20"/>
      <c r="E236" s="20"/>
      <c r="F236" s="20"/>
      <c r="G236" s="20"/>
      <c r="H236" s="20"/>
      <c r="I236" s="20"/>
      <c r="J236" s="20"/>
      <c r="K236" s="20"/>
      <c r="L236" s="20"/>
      <c r="M236" s="20"/>
      <c r="N236" s="20"/>
      <c r="O236" s="20"/>
      <c r="P236" s="20"/>
      <c r="Q236" s="20"/>
      <c r="R236" s="20"/>
      <c r="S236" s="20"/>
    </row>
    <row r="237" spans="1:19">
      <c r="A237" s="384"/>
      <c r="B237" s="20"/>
      <c r="C237" s="20"/>
      <c r="D237" s="20"/>
      <c r="E237" s="20"/>
      <c r="F237" s="20"/>
      <c r="G237" s="20"/>
      <c r="H237" s="20"/>
      <c r="I237" s="20"/>
      <c r="J237" s="20"/>
      <c r="K237" s="20"/>
      <c r="L237" s="20"/>
      <c r="M237" s="20"/>
      <c r="N237" s="20"/>
      <c r="O237" s="20"/>
      <c r="P237" s="20"/>
      <c r="Q237" s="20"/>
      <c r="R237" s="20"/>
      <c r="S237" s="20"/>
    </row>
    <row r="238" spans="1:19">
      <c r="A238" s="384"/>
      <c r="B238" s="20"/>
      <c r="C238" s="20"/>
      <c r="D238" s="20"/>
      <c r="E238" s="20"/>
      <c r="F238" s="20"/>
      <c r="G238" s="20"/>
      <c r="H238" s="20"/>
      <c r="I238" s="20"/>
      <c r="J238" s="20"/>
      <c r="K238" s="20"/>
      <c r="L238" s="20"/>
      <c r="M238" s="20"/>
      <c r="N238" s="20"/>
      <c r="O238" s="20"/>
      <c r="P238" s="20"/>
      <c r="Q238" s="20"/>
      <c r="R238" s="20"/>
      <c r="S238" s="20"/>
    </row>
    <row r="239" spans="1:19">
      <c r="A239" s="384"/>
      <c r="B239" s="20"/>
      <c r="C239" s="20"/>
      <c r="D239" s="20"/>
      <c r="E239" s="20"/>
      <c r="F239" s="20"/>
      <c r="G239" s="20"/>
      <c r="H239" s="20"/>
      <c r="I239" s="20"/>
      <c r="J239" s="20"/>
      <c r="K239" s="20"/>
      <c r="L239" s="20"/>
      <c r="M239" s="20"/>
      <c r="N239" s="20"/>
      <c r="O239" s="20"/>
      <c r="P239" s="20"/>
      <c r="Q239" s="20"/>
      <c r="R239" s="20"/>
      <c r="S239" s="20"/>
    </row>
    <row r="240" spans="1:19">
      <c r="A240" s="384"/>
      <c r="B240" s="20"/>
      <c r="C240" s="20"/>
      <c r="D240" s="20"/>
      <c r="E240" s="20"/>
      <c r="F240" s="20"/>
      <c r="G240" s="20"/>
      <c r="H240" s="20"/>
      <c r="I240" s="20"/>
      <c r="J240" s="20"/>
      <c r="K240" s="20"/>
      <c r="L240" s="20"/>
      <c r="M240" s="20"/>
      <c r="N240" s="20"/>
      <c r="O240" s="20"/>
      <c r="P240" s="20"/>
      <c r="Q240" s="20"/>
      <c r="R240" s="20"/>
      <c r="S240" s="20"/>
    </row>
    <row r="241" spans="1:19">
      <c r="A241" s="384"/>
      <c r="B241" s="20"/>
      <c r="C241" s="20"/>
      <c r="D241" s="20"/>
      <c r="E241" s="20"/>
      <c r="F241" s="20"/>
      <c r="G241" s="20"/>
      <c r="H241" s="20"/>
      <c r="I241" s="20"/>
      <c r="J241" s="20"/>
      <c r="K241" s="20"/>
      <c r="L241" s="20"/>
      <c r="M241" s="20"/>
      <c r="N241" s="20"/>
      <c r="O241" s="20"/>
      <c r="P241" s="20"/>
      <c r="Q241" s="20"/>
      <c r="R241" s="20"/>
      <c r="S241" s="20"/>
    </row>
    <row r="242" spans="1:19">
      <c r="A242" s="384"/>
      <c r="B242" s="20"/>
      <c r="C242" s="20"/>
      <c r="D242" s="20"/>
      <c r="E242" s="20"/>
      <c r="F242" s="20"/>
      <c r="G242" s="20"/>
      <c r="H242" s="20"/>
      <c r="I242" s="20"/>
      <c r="J242" s="20"/>
      <c r="K242" s="20"/>
      <c r="L242" s="20"/>
      <c r="M242" s="20"/>
      <c r="N242" s="20"/>
      <c r="O242" s="20"/>
      <c r="P242" s="20"/>
      <c r="Q242" s="20"/>
      <c r="R242" s="20"/>
      <c r="S242" s="20"/>
    </row>
    <row r="243" spans="1:19">
      <c r="A243" s="384"/>
      <c r="B243" s="20"/>
      <c r="C243" s="20"/>
      <c r="D243" s="20"/>
      <c r="E243" s="20"/>
      <c r="F243" s="20"/>
      <c r="G243" s="20"/>
      <c r="H243" s="20"/>
      <c r="I243" s="20"/>
      <c r="J243" s="20"/>
      <c r="K243" s="20"/>
      <c r="L243" s="20"/>
      <c r="M243" s="20"/>
      <c r="N243" s="20"/>
      <c r="O243" s="20"/>
      <c r="P243" s="20"/>
      <c r="Q243" s="20"/>
      <c r="R243" s="20"/>
      <c r="S243" s="20"/>
    </row>
    <row r="244" spans="1:19">
      <c r="A244" s="384"/>
      <c r="B244" s="20"/>
      <c r="C244" s="20"/>
      <c r="D244" s="20"/>
      <c r="E244" s="20"/>
      <c r="F244" s="20"/>
      <c r="G244" s="20"/>
      <c r="H244" s="20"/>
      <c r="I244" s="20"/>
      <c r="J244" s="20"/>
      <c r="K244" s="20"/>
      <c r="L244" s="20"/>
      <c r="M244" s="20"/>
      <c r="N244" s="20"/>
      <c r="O244" s="20"/>
      <c r="P244" s="20"/>
      <c r="Q244" s="20"/>
      <c r="R244" s="20"/>
      <c r="S244" s="20"/>
    </row>
    <row r="245" spans="1:19">
      <c r="A245" s="384"/>
      <c r="B245" s="20"/>
      <c r="C245" s="20"/>
      <c r="D245" s="20"/>
      <c r="E245" s="20"/>
      <c r="F245" s="20"/>
      <c r="G245" s="20"/>
      <c r="H245" s="20"/>
      <c r="I245" s="20"/>
      <c r="J245" s="20"/>
      <c r="K245" s="20"/>
      <c r="L245" s="20"/>
      <c r="M245" s="20"/>
      <c r="N245" s="20"/>
      <c r="O245" s="20"/>
      <c r="P245" s="20"/>
      <c r="Q245" s="20"/>
      <c r="R245" s="20"/>
      <c r="S245" s="20"/>
    </row>
    <row r="246" spans="1:19">
      <c r="A246" s="384"/>
      <c r="B246" s="20"/>
      <c r="C246" s="20"/>
      <c r="D246" s="20"/>
      <c r="E246" s="20"/>
      <c r="F246" s="20"/>
      <c r="G246" s="20"/>
      <c r="H246" s="20"/>
      <c r="I246" s="20"/>
      <c r="J246" s="20"/>
      <c r="K246" s="20"/>
      <c r="L246" s="20"/>
      <c r="M246" s="20"/>
      <c r="N246" s="20"/>
      <c r="O246" s="20"/>
      <c r="P246" s="20"/>
      <c r="Q246" s="20"/>
      <c r="R246" s="20"/>
      <c r="S246" s="20"/>
    </row>
    <row r="247" spans="1:19">
      <c r="A247" s="384"/>
      <c r="B247" s="20"/>
      <c r="C247" s="20"/>
      <c r="D247" s="20"/>
      <c r="E247" s="20"/>
      <c r="F247" s="20"/>
      <c r="G247" s="20"/>
      <c r="H247" s="20"/>
      <c r="I247" s="20"/>
      <c r="J247" s="20"/>
      <c r="K247" s="20"/>
      <c r="L247" s="20"/>
      <c r="M247" s="20"/>
      <c r="N247" s="20"/>
      <c r="O247" s="20"/>
      <c r="P247" s="20"/>
      <c r="Q247" s="20"/>
      <c r="R247" s="20"/>
      <c r="S247" s="20"/>
    </row>
    <row r="248" spans="1:19">
      <c r="A248" s="384"/>
      <c r="B248" s="20"/>
      <c r="C248" s="20"/>
      <c r="D248" s="20"/>
      <c r="E248" s="20"/>
      <c r="F248" s="20"/>
      <c r="G248" s="20"/>
      <c r="H248" s="20"/>
      <c r="I248" s="20"/>
      <c r="J248" s="20"/>
      <c r="K248" s="20"/>
      <c r="L248" s="20"/>
      <c r="M248" s="20"/>
      <c r="N248" s="20"/>
      <c r="O248" s="20"/>
      <c r="P248" s="20"/>
      <c r="Q248" s="20"/>
      <c r="R248" s="20"/>
      <c r="S248" s="20"/>
    </row>
    <row r="249" spans="1:19">
      <c r="A249" s="384"/>
      <c r="B249" s="20"/>
      <c r="C249" s="20"/>
      <c r="D249" s="20"/>
      <c r="E249" s="20"/>
      <c r="F249" s="20"/>
      <c r="G249" s="20"/>
      <c r="H249" s="20"/>
      <c r="I249" s="20"/>
      <c r="J249" s="20"/>
      <c r="K249" s="20"/>
      <c r="L249" s="20"/>
      <c r="M249" s="20"/>
      <c r="N249" s="20"/>
      <c r="O249" s="20"/>
      <c r="P249" s="20"/>
      <c r="Q249" s="20"/>
      <c r="R249" s="20"/>
      <c r="S249" s="20"/>
    </row>
    <row r="250" spans="1:19">
      <c r="A250" s="384"/>
      <c r="B250" s="20"/>
      <c r="C250" s="20"/>
      <c r="D250" s="20"/>
      <c r="E250" s="20"/>
      <c r="F250" s="20"/>
      <c r="G250" s="20"/>
      <c r="H250" s="20"/>
      <c r="I250" s="20"/>
      <c r="J250" s="20"/>
      <c r="K250" s="20"/>
      <c r="L250" s="20"/>
      <c r="M250" s="20"/>
      <c r="N250" s="20"/>
      <c r="O250" s="20"/>
      <c r="P250" s="20"/>
      <c r="Q250" s="20"/>
      <c r="R250" s="20"/>
      <c r="S250" s="20"/>
    </row>
    <row r="251" spans="1:19">
      <c r="A251" s="384"/>
      <c r="B251" s="20"/>
      <c r="C251" s="20"/>
      <c r="D251" s="20"/>
      <c r="E251" s="20"/>
      <c r="F251" s="20"/>
      <c r="G251" s="20"/>
      <c r="H251" s="20"/>
      <c r="I251" s="20"/>
      <c r="J251" s="20"/>
      <c r="K251" s="20"/>
      <c r="L251" s="20"/>
      <c r="M251" s="20"/>
      <c r="N251" s="20"/>
      <c r="O251" s="20"/>
      <c r="P251" s="20"/>
      <c r="Q251" s="20"/>
      <c r="R251" s="20"/>
      <c r="S251" s="20"/>
    </row>
    <row r="252" spans="1:19">
      <c r="A252" s="384"/>
      <c r="B252" s="20"/>
      <c r="C252" s="20"/>
      <c r="D252" s="20"/>
      <c r="E252" s="20"/>
      <c r="F252" s="20"/>
      <c r="G252" s="20"/>
      <c r="H252" s="20"/>
      <c r="I252" s="20"/>
      <c r="J252" s="20"/>
      <c r="K252" s="20"/>
      <c r="L252" s="20"/>
      <c r="M252" s="20"/>
      <c r="N252" s="20"/>
      <c r="O252" s="20"/>
      <c r="P252" s="20"/>
      <c r="Q252" s="20"/>
      <c r="R252" s="20"/>
      <c r="S252" s="20"/>
    </row>
    <row r="253" spans="1:19">
      <c r="A253" s="384"/>
      <c r="B253" s="20"/>
      <c r="C253" s="20"/>
      <c r="D253" s="20"/>
      <c r="E253" s="20"/>
      <c r="F253" s="20"/>
      <c r="G253" s="20"/>
      <c r="H253" s="20"/>
      <c r="I253" s="20"/>
      <c r="J253" s="20"/>
      <c r="K253" s="20"/>
      <c r="L253" s="20"/>
      <c r="M253" s="20"/>
      <c r="N253" s="20"/>
      <c r="O253" s="20"/>
      <c r="P253" s="20"/>
      <c r="Q253" s="20"/>
      <c r="R253" s="20"/>
      <c r="S253" s="20"/>
    </row>
    <row r="254" spans="1:19">
      <c r="A254" s="384"/>
      <c r="B254" s="20"/>
      <c r="C254" s="20"/>
      <c r="D254" s="20"/>
      <c r="E254" s="20"/>
      <c r="F254" s="20"/>
      <c r="G254" s="20"/>
      <c r="H254" s="20"/>
      <c r="I254" s="20"/>
      <c r="J254" s="20"/>
      <c r="K254" s="20"/>
      <c r="L254" s="20"/>
      <c r="M254" s="20"/>
      <c r="N254" s="20"/>
      <c r="O254" s="20"/>
      <c r="P254" s="20"/>
      <c r="Q254" s="20"/>
      <c r="R254" s="20"/>
      <c r="S254" s="20"/>
    </row>
    <row r="255" spans="1:19">
      <c r="A255" s="384"/>
      <c r="B255" s="20"/>
      <c r="C255" s="20"/>
      <c r="D255" s="20"/>
      <c r="E255" s="20"/>
      <c r="F255" s="20"/>
      <c r="G255" s="20"/>
      <c r="H255" s="20"/>
      <c r="I255" s="20"/>
      <c r="J255" s="20"/>
      <c r="K255" s="20"/>
      <c r="L255" s="20"/>
      <c r="M255" s="20"/>
      <c r="N255" s="20"/>
      <c r="O255" s="20"/>
      <c r="P255" s="20"/>
      <c r="Q255" s="20"/>
      <c r="R255" s="20"/>
      <c r="S255" s="20"/>
    </row>
    <row r="256" spans="1:19">
      <c r="A256" s="384"/>
      <c r="B256" s="20"/>
      <c r="C256" s="20"/>
      <c r="D256" s="20"/>
      <c r="E256" s="20"/>
      <c r="F256" s="20"/>
      <c r="G256" s="20"/>
      <c r="H256" s="20"/>
      <c r="I256" s="20"/>
      <c r="J256" s="20"/>
      <c r="K256" s="20"/>
      <c r="L256" s="20"/>
      <c r="M256" s="20"/>
      <c r="N256" s="20"/>
      <c r="O256" s="20"/>
      <c r="P256" s="20"/>
      <c r="Q256" s="20"/>
      <c r="R256" s="20"/>
      <c r="S256" s="20"/>
    </row>
    <row r="257" spans="1:19">
      <c r="A257" s="384"/>
      <c r="B257" s="20"/>
      <c r="C257" s="20"/>
      <c r="D257" s="20"/>
      <c r="E257" s="20"/>
      <c r="F257" s="20"/>
      <c r="G257" s="20"/>
      <c r="H257" s="20"/>
      <c r="I257" s="20"/>
      <c r="J257" s="20"/>
      <c r="K257" s="20"/>
      <c r="L257" s="20"/>
      <c r="M257" s="20"/>
      <c r="N257" s="20"/>
      <c r="O257" s="20"/>
      <c r="P257" s="20"/>
      <c r="Q257" s="20"/>
      <c r="R257" s="20"/>
      <c r="S257" s="20"/>
    </row>
    <row r="258" spans="1:19">
      <c r="A258" s="384"/>
      <c r="B258" s="20"/>
      <c r="C258" s="20"/>
      <c r="D258" s="20"/>
      <c r="E258" s="20"/>
      <c r="F258" s="20"/>
      <c r="G258" s="20"/>
      <c r="H258" s="20"/>
      <c r="I258" s="20"/>
      <c r="J258" s="20"/>
      <c r="K258" s="20"/>
      <c r="L258" s="20"/>
      <c r="M258" s="20"/>
      <c r="N258" s="20"/>
      <c r="O258" s="20"/>
      <c r="P258" s="20"/>
      <c r="Q258" s="20"/>
      <c r="R258" s="20"/>
      <c r="S258" s="20"/>
    </row>
    <row r="259" spans="1:19">
      <c r="A259" s="384"/>
      <c r="B259" s="20"/>
      <c r="C259" s="20"/>
      <c r="D259" s="20"/>
      <c r="E259" s="20"/>
      <c r="F259" s="20"/>
      <c r="G259" s="20"/>
      <c r="H259" s="20"/>
      <c r="I259" s="20"/>
      <c r="J259" s="20"/>
      <c r="K259" s="20"/>
      <c r="L259" s="20"/>
      <c r="M259" s="20"/>
      <c r="N259" s="20"/>
      <c r="O259" s="20"/>
      <c r="P259" s="20"/>
      <c r="Q259" s="20"/>
      <c r="R259" s="20"/>
      <c r="S259" s="20"/>
    </row>
    <row r="260" spans="1:19">
      <c r="A260" s="384"/>
      <c r="B260" s="20"/>
      <c r="C260" s="20"/>
      <c r="D260" s="20"/>
      <c r="E260" s="20"/>
      <c r="F260" s="20"/>
      <c r="G260" s="20"/>
      <c r="H260" s="20"/>
      <c r="I260" s="20"/>
      <c r="J260" s="20"/>
      <c r="K260" s="20"/>
      <c r="L260" s="20"/>
      <c r="M260" s="20"/>
      <c r="N260" s="20"/>
      <c r="O260" s="20"/>
      <c r="P260" s="20"/>
      <c r="Q260" s="20"/>
      <c r="R260" s="20"/>
      <c r="S260" s="20"/>
    </row>
    <row r="261" spans="1:19">
      <c r="A261" s="384"/>
      <c r="B261" s="20"/>
      <c r="C261" s="20"/>
      <c r="D261" s="20"/>
      <c r="E261" s="20"/>
      <c r="F261" s="20"/>
      <c r="G261" s="20"/>
      <c r="H261" s="20"/>
      <c r="I261" s="20"/>
      <c r="J261" s="20"/>
      <c r="K261" s="20"/>
      <c r="L261" s="20"/>
      <c r="M261" s="20"/>
      <c r="N261" s="20"/>
      <c r="O261" s="20"/>
      <c r="P261" s="20"/>
      <c r="Q261" s="20"/>
      <c r="R261" s="20"/>
      <c r="S261" s="20"/>
    </row>
    <row r="262" spans="1:19">
      <c r="A262" s="384"/>
      <c r="B262" s="20"/>
      <c r="C262" s="20"/>
      <c r="D262" s="20"/>
      <c r="E262" s="20"/>
      <c r="F262" s="20"/>
      <c r="G262" s="20"/>
      <c r="H262" s="20"/>
      <c r="I262" s="20"/>
      <c r="J262" s="20"/>
      <c r="K262" s="20"/>
      <c r="L262" s="20"/>
      <c r="M262" s="20"/>
      <c r="N262" s="20"/>
      <c r="O262" s="20"/>
      <c r="P262" s="20"/>
      <c r="Q262" s="20"/>
      <c r="R262" s="20"/>
      <c r="S262" s="20"/>
    </row>
    <row r="263" spans="1:19">
      <c r="A263" s="384"/>
      <c r="B263" s="20"/>
      <c r="C263" s="20"/>
      <c r="D263" s="20"/>
      <c r="E263" s="20"/>
      <c r="F263" s="20"/>
      <c r="G263" s="20"/>
      <c r="H263" s="20"/>
      <c r="I263" s="20"/>
      <c r="J263" s="20"/>
      <c r="K263" s="20"/>
      <c r="L263" s="20"/>
      <c r="M263" s="20"/>
      <c r="N263" s="20"/>
      <c r="O263" s="20"/>
      <c r="P263" s="20"/>
      <c r="Q263" s="20"/>
      <c r="R263" s="20"/>
      <c r="S263" s="20"/>
    </row>
    <row r="264" spans="1:19">
      <c r="A264" s="384"/>
      <c r="B264" s="20"/>
      <c r="C264" s="20"/>
      <c r="D264" s="20"/>
      <c r="E264" s="20"/>
      <c r="F264" s="20"/>
      <c r="G264" s="20"/>
      <c r="H264" s="20"/>
      <c r="I264" s="20"/>
      <c r="J264" s="20"/>
      <c r="K264" s="20"/>
      <c r="L264" s="20"/>
      <c r="M264" s="20"/>
      <c r="N264" s="20"/>
      <c r="O264" s="20"/>
      <c r="P264" s="20"/>
      <c r="Q264" s="20"/>
      <c r="R264" s="20"/>
      <c r="S264" s="20"/>
    </row>
    <row r="265" spans="1:19">
      <c r="A265" s="384"/>
      <c r="B265" s="20"/>
      <c r="C265" s="20"/>
      <c r="D265" s="20"/>
      <c r="E265" s="20"/>
      <c r="F265" s="20"/>
      <c r="G265" s="20"/>
      <c r="H265" s="20"/>
      <c r="I265" s="20"/>
      <c r="J265" s="20"/>
      <c r="K265" s="20"/>
      <c r="L265" s="20"/>
      <c r="M265" s="20"/>
      <c r="N265" s="20"/>
      <c r="O265" s="20"/>
      <c r="P265" s="20"/>
      <c r="Q265" s="20"/>
      <c r="R265" s="20"/>
      <c r="S265" s="20"/>
    </row>
    <row r="266" spans="1:19">
      <c r="A266" s="384"/>
      <c r="B266" s="20"/>
      <c r="C266" s="20"/>
      <c r="D266" s="20"/>
      <c r="E266" s="20"/>
      <c r="F266" s="20"/>
      <c r="G266" s="20"/>
      <c r="H266" s="20"/>
      <c r="I266" s="20"/>
      <c r="J266" s="20"/>
      <c r="K266" s="20"/>
      <c r="L266" s="20"/>
      <c r="M266" s="20"/>
      <c r="N266" s="20"/>
      <c r="O266" s="20"/>
      <c r="P266" s="20"/>
      <c r="Q266" s="20"/>
      <c r="R266" s="20"/>
      <c r="S266" s="20"/>
    </row>
    <row r="267" spans="1:19">
      <c r="A267" s="384"/>
      <c r="B267" s="20"/>
      <c r="C267" s="20"/>
      <c r="D267" s="20"/>
      <c r="E267" s="20"/>
      <c r="F267" s="20"/>
      <c r="G267" s="20"/>
      <c r="H267" s="20"/>
      <c r="I267" s="20"/>
      <c r="J267" s="20"/>
      <c r="K267" s="20"/>
      <c r="L267" s="20"/>
      <c r="M267" s="20"/>
      <c r="N267" s="20"/>
      <c r="O267" s="20"/>
      <c r="P267" s="20"/>
      <c r="Q267" s="20"/>
      <c r="R267" s="20"/>
      <c r="S267" s="20"/>
    </row>
    <row r="268" spans="1:19">
      <c r="A268" s="384"/>
      <c r="B268" s="20"/>
      <c r="C268" s="20"/>
      <c r="D268" s="20"/>
      <c r="E268" s="20"/>
      <c r="F268" s="20"/>
      <c r="G268" s="20"/>
      <c r="H268" s="20"/>
      <c r="I268" s="20"/>
      <c r="J268" s="20"/>
      <c r="K268" s="20"/>
      <c r="L268" s="20"/>
      <c r="M268" s="20"/>
      <c r="N268" s="20"/>
      <c r="O268" s="20"/>
      <c r="P268" s="20"/>
      <c r="Q268" s="20"/>
      <c r="R268" s="20"/>
      <c r="S268" s="20"/>
    </row>
    <row r="269" spans="1:19">
      <c r="A269" s="384"/>
      <c r="B269" s="20"/>
      <c r="C269" s="20"/>
      <c r="D269" s="20"/>
      <c r="E269" s="20"/>
      <c r="F269" s="20"/>
      <c r="G269" s="20"/>
      <c r="H269" s="20"/>
      <c r="I269" s="20"/>
      <c r="J269" s="20"/>
      <c r="K269" s="20"/>
      <c r="L269" s="20"/>
      <c r="M269" s="20"/>
      <c r="N269" s="20"/>
      <c r="O269" s="20"/>
      <c r="P269" s="20"/>
      <c r="Q269" s="20"/>
      <c r="R269" s="20"/>
      <c r="S269" s="20"/>
    </row>
    <row r="270" spans="1:19">
      <c r="A270" s="384"/>
      <c r="B270" s="20"/>
      <c r="C270" s="20"/>
      <c r="D270" s="20"/>
      <c r="E270" s="20"/>
      <c r="F270" s="20"/>
      <c r="G270" s="20"/>
      <c r="H270" s="20"/>
      <c r="I270" s="20"/>
      <c r="J270" s="20"/>
      <c r="K270" s="20"/>
      <c r="L270" s="20"/>
      <c r="M270" s="20"/>
      <c r="N270" s="20"/>
      <c r="O270" s="20"/>
      <c r="P270" s="20"/>
      <c r="Q270" s="20"/>
      <c r="R270" s="20"/>
      <c r="S270" s="20"/>
    </row>
    <row r="271" spans="1:19">
      <c r="A271" s="384"/>
      <c r="B271" s="20"/>
      <c r="C271" s="20"/>
      <c r="D271" s="20"/>
      <c r="E271" s="20"/>
      <c r="F271" s="20"/>
      <c r="G271" s="20"/>
      <c r="H271" s="20"/>
      <c r="I271" s="20"/>
      <c r="J271" s="20"/>
      <c r="K271" s="20"/>
      <c r="L271" s="20"/>
      <c r="M271" s="20"/>
      <c r="N271" s="20"/>
      <c r="O271" s="20"/>
      <c r="P271" s="20"/>
      <c r="Q271" s="20"/>
      <c r="R271" s="20"/>
      <c r="S271" s="20"/>
    </row>
    <row r="272" spans="1:19">
      <c r="A272" s="384"/>
      <c r="B272" s="20"/>
      <c r="C272" s="20"/>
      <c r="D272" s="20"/>
      <c r="E272" s="20"/>
      <c r="F272" s="20"/>
      <c r="G272" s="20"/>
      <c r="H272" s="20"/>
      <c r="I272" s="20"/>
      <c r="J272" s="20"/>
      <c r="K272" s="20"/>
      <c r="L272" s="20"/>
      <c r="M272" s="20"/>
      <c r="N272" s="20"/>
      <c r="O272" s="20"/>
      <c r="P272" s="20"/>
      <c r="Q272" s="20"/>
      <c r="R272" s="20"/>
      <c r="S272" s="20"/>
    </row>
    <row r="273" spans="1:19">
      <c r="A273" s="384"/>
      <c r="B273" s="20"/>
      <c r="C273" s="20"/>
      <c r="D273" s="20"/>
      <c r="E273" s="20"/>
      <c r="F273" s="20"/>
      <c r="G273" s="20"/>
      <c r="H273" s="20"/>
      <c r="I273" s="20"/>
      <c r="J273" s="20"/>
      <c r="K273" s="20"/>
      <c r="L273" s="20"/>
      <c r="M273" s="20"/>
      <c r="N273" s="20"/>
      <c r="O273" s="20"/>
      <c r="P273" s="20"/>
      <c r="Q273" s="20"/>
      <c r="R273" s="20"/>
      <c r="S273" s="20"/>
    </row>
    <row r="274" spans="1:19">
      <c r="A274" s="384"/>
      <c r="B274" s="20"/>
      <c r="C274" s="20"/>
      <c r="D274" s="20"/>
      <c r="E274" s="20"/>
      <c r="F274" s="20"/>
      <c r="G274" s="20"/>
      <c r="H274" s="20"/>
      <c r="I274" s="20"/>
      <c r="J274" s="20"/>
      <c r="K274" s="20"/>
      <c r="L274" s="20"/>
      <c r="M274" s="20"/>
      <c r="N274" s="20"/>
      <c r="O274" s="20"/>
      <c r="P274" s="20"/>
      <c r="Q274" s="20"/>
      <c r="R274" s="20"/>
      <c r="S274" s="20"/>
    </row>
    <row r="275" spans="1:19">
      <c r="A275" s="384"/>
      <c r="B275" s="20"/>
      <c r="C275" s="20"/>
      <c r="D275" s="20"/>
      <c r="E275" s="20"/>
      <c r="F275" s="20"/>
      <c r="G275" s="20"/>
      <c r="H275" s="20"/>
      <c r="I275" s="20"/>
      <c r="J275" s="20"/>
      <c r="K275" s="20"/>
      <c r="L275" s="20"/>
      <c r="M275" s="20"/>
      <c r="N275" s="20"/>
      <c r="O275" s="20"/>
      <c r="P275" s="20"/>
      <c r="Q275" s="20"/>
      <c r="R275" s="20"/>
      <c r="S275" s="20"/>
    </row>
    <row r="276" spans="1:19">
      <c r="A276" s="384"/>
      <c r="B276" s="20"/>
      <c r="C276" s="20"/>
      <c r="D276" s="20"/>
      <c r="E276" s="20"/>
      <c r="F276" s="20"/>
      <c r="G276" s="20"/>
      <c r="H276" s="20"/>
      <c r="I276" s="20"/>
      <c r="J276" s="20"/>
      <c r="K276" s="20"/>
      <c r="L276" s="20"/>
      <c r="M276" s="20"/>
      <c r="N276" s="20"/>
      <c r="O276" s="20"/>
      <c r="P276" s="20"/>
      <c r="Q276" s="20"/>
      <c r="R276" s="20"/>
      <c r="S276" s="20"/>
    </row>
    <row r="277" spans="1:19">
      <c r="A277" s="384"/>
      <c r="B277" s="20"/>
      <c r="C277" s="20"/>
      <c r="D277" s="20"/>
      <c r="E277" s="20"/>
      <c r="F277" s="20"/>
      <c r="G277" s="20"/>
      <c r="H277" s="20"/>
      <c r="I277" s="20"/>
      <c r="J277" s="20"/>
      <c r="K277" s="20"/>
      <c r="L277" s="20"/>
      <c r="M277" s="20"/>
      <c r="N277" s="20"/>
      <c r="O277" s="20"/>
      <c r="P277" s="20"/>
      <c r="Q277" s="20"/>
      <c r="R277" s="20"/>
      <c r="S277" s="20"/>
    </row>
    <row r="278" spans="1:19">
      <c r="A278" s="384"/>
      <c r="B278" s="20"/>
      <c r="C278" s="20"/>
      <c r="D278" s="20"/>
      <c r="E278" s="20"/>
      <c r="F278" s="20"/>
      <c r="G278" s="20"/>
      <c r="H278" s="20"/>
      <c r="I278" s="20"/>
      <c r="J278" s="20"/>
      <c r="K278" s="20"/>
      <c r="L278" s="20"/>
      <c r="M278" s="20"/>
      <c r="N278" s="20"/>
      <c r="O278" s="20"/>
      <c r="P278" s="20"/>
      <c r="Q278" s="20"/>
      <c r="R278" s="20"/>
      <c r="S278" s="20"/>
    </row>
    <row r="279" spans="1:19">
      <c r="A279" s="384"/>
      <c r="B279" s="20"/>
      <c r="C279" s="20"/>
      <c r="D279" s="20"/>
      <c r="E279" s="20"/>
      <c r="F279" s="20"/>
      <c r="G279" s="20"/>
      <c r="H279" s="20"/>
      <c r="I279" s="20"/>
      <c r="J279" s="20"/>
      <c r="K279" s="20"/>
      <c r="L279" s="20"/>
      <c r="M279" s="20"/>
      <c r="N279" s="20"/>
      <c r="O279" s="20"/>
      <c r="P279" s="20"/>
      <c r="Q279" s="20"/>
      <c r="R279" s="20"/>
      <c r="S279" s="20"/>
    </row>
    <row r="280" spans="1:19">
      <c r="A280" s="384"/>
      <c r="B280" s="20"/>
      <c r="C280" s="20"/>
      <c r="D280" s="20"/>
      <c r="E280" s="20"/>
      <c r="F280" s="20"/>
      <c r="G280" s="20"/>
      <c r="H280" s="20"/>
      <c r="I280" s="20"/>
      <c r="J280" s="20"/>
      <c r="K280" s="20"/>
      <c r="L280" s="20"/>
      <c r="M280" s="20"/>
      <c r="N280" s="20"/>
      <c r="O280" s="20"/>
      <c r="P280" s="20"/>
      <c r="Q280" s="20"/>
      <c r="R280" s="20"/>
      <c r="S280" s="20"/>
    </row>
    <row r="281" spans="1:19">
      <c r="A281" s="384"/>
      <c r="B281" s="20"/>
      <c r="C281" s="20"/>
      <c r="D281" s="20"/>
      <c r="E281" s="20"/>
      <c r="F281" s="20"/>
      <c r="G281" s="20"/>
      <c r="H281" s="20"/>
      <c r="I281" s="20"/>
      <c r="J281" s="20"/>
      <c r="K281" s="20"/>
      <c r="L281" s="20"/>
      <c r="M281" s="20"/>
      <c r="N281" s="20"/>
      <c r="O281" s="20"/>
      <c r="P281" s="20"/>
      <c r="Q281" s="20"/>
      <c r="R281" s="20"/>
      <c r="S281" s="20"/>
    </row>
    <row r="282" spans="1:19">
      <c r="A282" s="384"/>
      <c r="B282" s="20"/>
      <c r="C282" s="20"/>
      <c r="D282" s="20"/>
      <c r="E282" s="20"/>
      <c r="F282" s="20"/>
      <c r="G282" s="20"/>
      <c r="H282" s="20"/>
      <c r="I282" s="20"/>
      <c r="J282" s="20"/>
      <c r="K282" s="20"/>
      <c r="L282" s="20"/>
      <c r="M282" s="20"/>
      <c r="N282" s="20"/>
      <c r="O282" s="20"/>
      <c r="P282" s="20"/>
      <c r="Q282" s="20"/>
      <c r="R282" s="20"/>
      <c r="S282" s="20"/>
    </row>
    <row r="283" spans="1:19">
      <c r="A283" s="384"/>
      <c r="B283" s="20"/>
      <c r="C283" s="20"/>
      <c r="D283" s="20"/>
      <c r="E283" s="20"/>
      <c r="F283" s="20"/>
      <c r="G283" s="20"/>
      <c r="H283" s="20"/>
      <c r="I283" s="20"/>
      <c r="J283" s="20"/>
      <c r="K283" s="20"/>
      <c r="L283" s="20"/>
      <c r="M283" s="20"/>
      <c r="N283" s="20"/>
      <c r="O283" s="20"/>
      <c r="P283" s="20"/>
      <c r="Q283" s="20"/>
      <c r="R283" s="20"/>
      <c r="S283" s="20"/>
    </row>
    <row r="284" spans="1:19">
      <c r="A284" s="384"/>
      <c r="B284" s="20"/>
      <c r="C284" s="20"/>
      <c r="D284" s="20"/>
      <c r="E284" s="20"/>
      <c r="F284" s="20"/>
      <c r="G284" s="20"/>
      <c r="H284" s="20"/>
      <c r="I284" s="20"/>
      <c r="J284" s="20"/>
      <c r="K284" s="20"/>
      <c r="L284" s="20"/>
      <c r="M284" s="20"/>
      <c r="N284" s="20"/>
      <c r="O284" s="20"/>
      <c r="P284" s="20"/>
      <c r="Q284" s="20"/>
      <c r="R284" s="20"/>
      <c r="S284" s="20"/>
    </row>
    <row r="285" spans="1:19">
      <c r="A285" s="384"/>
      <c r="B285" s="20"/>
      <c r="C285" s="20"/>
      <c r="D285" s="20"/>
      <c r="E285" s="20"/>
      <c r="F285" s="20"/>
      <c r="G285" s="20"/>
      <c r="H285" s="20"/>
      <c r="I285" s="20"/>
      <c r="J285" s="20"/>
      <c r="K285" s="20"/>
      <c r="L285" s="20"/>
      <c r="M285" s="20"/>
      <c r="N285" s="20"/>
      <c r="O285" s="20"/>
      <c r="P285" s="20"/>
      <c r="Q285" s="20"/>
      <c r="R285" s="20"/>
      <c r="S285" s="20"/>
    </row>
    <row r="286" spans="1:19">
      <c r="A286" s="384"/>
      <c r="B286" s="20"/>
      <c r="C286" s="20"/>
      <c r="D286" s="20"/>
      <c r="E286" s="20"/>
      <c r="F286" s="20"/>
      <c r="G286" s="20"/>
      <c r="H286" s="20"/>
      <c r="I286" s="20"/>
      <c r="J286" s="20"/>
      <c r="K286" s="20"/>
      <c r="L286" s="20"/>
      <c r="M286" s="20"/>
      <c r="N286" s="20"/>
      <c r="O286" s="20"/>
      <c r="P286" s="20"/>
      <c r="Q286" s="20"/>
      <c r="R286" s="20"/>
      <c r="S286" s="20"/>
    </row>
    <row r="287" spans="1:19">
      <c r="A287" s="384"/>
      <c r="B287" s="20"/>
      <c r="C287" s="20"/>
      <c r="D287" s="20"/>
      <c r="E287" s="20"/>
      <c r="F287" s="20"/>
      <c r="G287" s="20"/>
      <c r="H287" s="20"/>
      <c r="I287" s="20"/>
      <c r="J287" s="20"/>
      <c r="K287" s="20"/>
      <c r="L287" s="20"/>
      <c r="M287" s="20"/>
      <c r="N287" s="20"/>
      <c r="O287" s="20"/>
      <c r="P287" s="20"/>
      <c r="Q287" s="20"/>
      <c r="R287" s="20"/>
      <c r="S287" s="20"/>
    </row>
    <row r="288" spans="1:19">
      <c r="A288" s="384"/>
      <c r="B288" s="20"/>
      <c r="C288" s="20"/>
      <c r="D288" s="20"/>
      <c r="E288" s="20"/>
      <c r="F288" s="20"/>
      <c r="G288" s="20"/>
      <c r="H288" s="20"/>
      <c r="I288" s="20"/>
      <c r="J288" s="20"/>
      <c r="K288" s="20"/>
      <c r="L288" s="20"/>
      <c r="M288" s="20"/>
      <c r="N288" s="20"/>
      <c r="O288" s="20"/>
      <c r="P288" s="20"/>
      <c r="Q288" s="20"/>
      <c r="R288" s="20"/>
      <c r="S288" s="20"/>
    </row>
    <row r="289" spans="1:19">
      <c r="A289" s="384"/>
      <c r="B289" s="20"/>
      <c r="C289" s="20"/>
      <c r="D289" s="20"/>
      <c r="E289" s="20"/>
      <c r="F289" s="20"/>
      <c r="G289" s="20"/>
      <c r="H289" s="20"/>
      <c r="I289" s="20"/>
      <c r="J289" s="20"/>
      <c r="K289" s="20"/>
      <c r="L289" s="20"/>
      <c r="M289" s="20"/>
      <c r="N289" s="20"/>
      <c r="O289" s="20"/>
      <c r="P289" s="20"/>
      <c r="Q289" s="20"/>
      <c r="R289" s="20"/>
      <c r="S289" s="20"/>
    </row>
    <row r="290" spans="1:19">
      <c r="A290" s="384"/>
      <c r="B290" s="20"/>
      <c r="C290" s="20"/>
      <c r="D290" s="20"/>
      <c r="E290" s="20"/>
      <c r="F290" s="20"/>
      <c r="G290" s="20"/>
      <c r="H290" s="20"/>
      <c r="I290" s="20"/>
      <c r="J290" s="20"/>
      <c r="K290" s="20"/>
      <c r="L290" s="20"/>
      <c r="M290" s="20"/>
      <c r="N290" s="20"/>
      <c r="O290" s="20"/>
      <c r="P290" s="20"/>
      <c r="Q290" s="20"/>
      <c r="R290" s="20"/>
      <c r="S290" s="20"/>
    </row>
    <row r="291" spans="1:19">
      <c r="A291" s="384"/>
      <c r="B291" s="20"/>
      <c r="C291" s="20"/>
      <c r="D291" s="20"/>
      <c r="E291" s="20"/>
      <c r="F291" s="20"/>
      <c r="G291" s="20"/>
      <c r="H291" s="20"/>
      <c r="I291" s="20"/>
      <c r="J291" s="20"/>
      <c r="K291" s="20"/>
      <c r="L291" s="20"/>
      <c r="M291" s="20"/>
      <c r="N291" s="20"/>
      <c r="O291" s="20"/>
      <c r="P291" s="20"/>
      <c r="Q291" s="20"/>
      <c r="R291" s="20"/>
      <c r="S291" s="20"/>
    </row>
    <row r="292" spans="1:19">
      <c r="A292" s="384"/>
      <c r="B292" s="20"/>
      <c r="C292" s="20"/>
      <c r="D292" s="20"/>
      <c r="E292" s="20"/>
      <c r="F292" s="20"/>
      <c r="G292" s="20"/>
      <c r="H292" s="20"/>
      <c r="I292" s="20"/>
      <c r="J292" s="20"/>
      <c r="K292" s="20"/>
      <c r="L292" s="20"/>
      <c r="M292" s="20"/>
      <c r="N292" s="20"/>
      <c r="O292" s="20"/>
      <c r="P292" s="20"/>
      <c r="Q292" s="20"/>
      <c r="R292" s="20"/>
      <c r="S292" s="20"/>
    </row>
    <row r="293" spans="1:19">
      <c r="A293" s="384"/>
      <c r="B293" s="20"/>
      <c r="C293" s="20"/>
      <c r="D293" s="20"/>
      <c r="E293" s="20"/>
      <c r="F293" s="20"/>
      <c r="G293" s="20"/>
      <c r="H293" s="20"/>
      <c r="I293" s="20"/>
      <c r="J293" s="20"/>
      <c r="K293" s="20"/>
      <c r="L293" s="20"/>
      <c r="M293" s="20"/>
      <c r="N293" s="20"/>
      <c r="O293" s="20"/>
      <c r="P293" s="20"/>
      <c r="Q293" s="20"/>
      <c r="R293" s="20"/>
      <c r="S293" s="20"/>
    </row>
  </sheetData>
  <mergeCells count="10">
    <mergeCell ref="A47:A59"/>
    <mergeCell ref="A61:A70"/>
    <mergeCell ref="A72:A81"/>
    <mergeCell ref="A83:A88"/>
    <mergeCell ref="A1:J1"/>
    <mergeCell ref="A6:A9"/>
    <mergeCell ref="A11:A12"/>
    <mergeCell ref="A20:A26"/>
    <mergeCell ref="A28:A34"/>
    <mergeCell ref="A36:A42"/>
  </mergeCells>
  <printOptions horizontalCentered="1" gridLines="1"/>
  <pageMargins left="0.25" right="0.25" top="0.5" bottom="0.5" header="0" footer="0.25"/>
  <pageSetup scale="64" fitToHeight="0" orientation="landscape" r:id="rId1"/>
  <headerFooter>
    <oddFooter>&amp;L&amp;X1&amp;X 2020 Custodial dollars are lower than expected due to data integrity issues that are currently being worked on by the state and MCOs.
&amp;9Medicaid Analytics Lead: Rebecca Lebeau
Lead Analyst: Maria Narishkin&amp;RPage &amp;P of &amp;N</oddFooter>
  </headerFooter>
  <rowBreaks count="1" manualBreakCount="1">
    <brk id="4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DF9D-2A90-5246-A9C9-FB191807322A}">
  <sheetPr>
    <pageSetUpPr fitToPage="1"/>
  </sheetPr>
  <dimension ref="A1:O84"/>
  <sheetViews>
    <sheetView workbookViewId="0"/>
    <sheetView workbookViewId="1"/>
  </sheetViews>
  <sheetFormatPr defaultColWidth="11" defaultRowHeight="15.75"/>
  <cols>
    <col min="1" max="1" width="31.75" customWidth="1"/>
    <col min="2" max="2" width="48.75" bestFit="1" customWidth="1"/>
    <col min="3" max="3" width="16" bestFit="1" customWidth="1"/>
    <col min="4" max="7" width="15.875" bestFit="1" customWidth="1"/>
    <col min="8" max="8" width="12.125" bestFit="1" customWidth="1"/>
    <col min="9" max="9" width="32.625" bestFit="1" customWidth="1"/>
    <col min="10" max="14" width="15.75" customWidth="1"/>
    <col min="15" max="15" width="14.75" bestFit="1" customWidth="1"/>
    <col min="16" max="16" width="14.25" bestFit="1" customWidth="1"/>
  </cols>
  <sheetData>
    <row r="1" spans="1:7">
      <c r="A1" s="9" t="s">
        <v>0</v>
      </c>
      <c r="B1" s="8"/>
      <c r="C1" s="8"/>
      <c r="D1" s="8"/>
      <c r="E1" s="8"/>
      <c r="F1" s="8"/>
      <c r="G1" s="8"/>
    </row>
    <row r="2" spans="1:7">
      <c r="C2" s="2">
        <v>2014</v>
      </c>
      <c r="D2" s="2">
        <v>2015</v>
      </c>
      <c r="E2" s="2">
        <v>2016</v>
      </c>
      <c r="F2" s="2">
        <v>2017</v>
      </c>
      <c r="G2" s="2">
        <v>2018</v>
      </c>
    </row>
    <row r="3" spans="1:7" ht="36" customHeight="1">
      <c r="A3" s="593" t="s">
        <v>1</v>
      </c>
      <c r="B3" s="1" t="s">
        <v>2</v>
      </c>
      <c r="C3" s="44">
        <f>'2019_Pivots'!B25</f>
        <v>12270</v>
      </c>
      <c r="D3" s="44">
        <f>'2019_Pivots'!C25</f>
        <v>12393</v>
      </c>
      <c r="E3" s="44">
        <f>'2019_Pivots'!D25</f>
        <v>12171</v>
      </c>
      <c r="F3" s="44">
        <f>'2019_Pivots'!E25</f>
        <v>11685</v>
      </c>
      <c r="G3" s="44">
        <f>'2019_Pivots'!F25</f>
        <v>11597</v>
      </c>
    </row>
    <row r="4" spans="1:7">
      <c r="A4" s="593"/>
      <c r="B4" s="42" t="s">
        <v>3</v>
      </c>
      <c r="C4" s="45">
        <f>'2019_Pivots'!J21</f>
        <v>375</v>
      </c>
      <c r="D4" s="45">
        <f>'2019_Pivots'!K21</f>
        <v>376</v>
      </c>
      <c r="E4" s="45">
        <f>'2019_Pivots'!L21</f>
        <v>378</v>
      </c>
      <c r="F4" s="45">
        <f>'2019_Pivots'!M21</f>
        <v>397</v>
      </c>
      <c r="G4" s="45">
        <f>'2019_Pivots'!N21</f>
        <v>422</v>
      </c>
    </row>
    <row r="5" spans="1:7" ht="36" customHeight="1">
      <c r="A5" s="593"/>
      <c r="B5" s="1" t="s">
        <v>4</v>
      </c>
      <c r="C5" s="46">
        <f>'2019_Pivots'!B20</f>
        <v>7271</v>
      </c>
      <c r="D5" s="46">
        <f>'2019_Pivots'!C20</f>
        <v>7375</v>
      </c>
      <c r="E5" s="46">
        <f>'2019_Pivots'!D20</f>
        <v>7417</v>
      </c>
      <c r="F5" s="46">
        <f>'2019_Pivots'!E20</f>
        <v>6836</v>
      </c>
      <c r="G5" s="46">
        <f>'2019_Pivots'!F20</f>
        <v>6790</v>
      </c>
    </row>
    <row r="6" spans="1:7">
      <c r="A6" s="593"/>
      <c r="B6" s="42" t="s">
        <v>5</v>
      </c>
      <c r="C6" s="45">
        <f>'2019_Pivots'!J20</f>
        <v>3288</v>
      </c>
      <c r="D6" s="45">
        <f>'2019_Pivots'!K20</f>
        <v>3349</v>
      </c>
      <c r="E6" s="45">
        <f>'2019_Pivots'!L20</f>
        <v>3406</v>
      </c>
      <c r="F6" s="45">
        <f>'2019_Pivots'!M20</f>
        <v>3394</v>
      </c>
      <c r="G6" s="45">
        <f>'2019_Pivots'!N20</f>
        <v>3469</v>
      </c>
    </row>
    <row r="9" spans="1:7">
      <c r="A9" s="9" t="s">
        <v>6</v>
      </c>
      <c r="B9" s="8"/>
      <c r="C9" s="8"/>
      <c r="D9" s="8"/>
      <c r="E9" s="8"/>
      <c r="F9" s="8"/>
      <c r="G9" s="8"/>
    </row>
    <row r="10" spans="1:7">
      <c r="C10" s="2">
        <v>2014</v>
      </c>
      <c r="D10" s="2">
        <v>2015</v>
      </c>
      <c r="E10" s="2">
        <v>2016</v>
      </c>
      <c r="F10" s="2">
        <v>2017</v>
      </c>
      <c r="G10" s="2">
        <v>2018</v>
      </c>
    </row>
    <row r="11" spans="1:7">
      <c r="B11" s="63" t="s">
        <v>7</v>
      </c>
      <c r="C11" s="1">
        <v>155</v>
      </c>
      <c r="D11" s="1">
        <v>106</v>
      </c>
      <c r="E11" s="1">
        <v>98</v>
      </c>
      <c r="F11" s="1">
        <v>84</v>
      </c>
      <c r="G11" s="1">
        <v>97</v>
      </c>
    </row>
    <row r="12" spans="1:7">
      <c r="B12" s="1"/>
    </row>
    <row r="13" spans="1:7">
      <c r="A13" s="9" t="s">
        <v>8</v>
      </c>
      <c r="B13" s="10"/>
      <c r="C13" s="11"/>
      <c r="D13" s="11"/>
      <c r="E13" s="11"/>
      <c r="F13" s="11"/>
      <c r="G13" s="11"/>
    </row>
    <row r="14" spans="1:7">
      <c r="C14" s="2">
        <v>2014</v>
      </c>
      <c r="D14" s="2">
        <v>2015</v>
      </c>
      <c r="E14" s="2">
        <v>2016</v>
      </c>
      <c r="F14" s="2">
        <v>2017</v>
      </c>
      <c r="G14" s="2">
        <v>2018</v>
      </c>
    </row>
    <row r="15" spans="1:7">
      <c r="A15" s="592" t="s">
        <v>9</v>
      </c>
      <c r="B15" t="s">
        <v>10</v>
      </c>
      <c r="C15" s="44">
        <f>'2019_Pivots'!B117+'2019_Pivots'!B124+'2019_Pivots'!B120+'2019_Pivots'!B129+'2019_Pivots'!B121+'2019_Pivots'!B122</f>
        <v>3811</v>
      </c>
      <c r="D15" s="44">
        <f>'2019_Pivots'!C117+'2019_Pivots'!C124+'2019_Pivots'!C120+'2019_Pivots'!C129+'2019_Pivots'!C121+'2019_Pivots'!C122</f>
        <v>3879</v>
      </c>
      <c r="E15" s="44">
        <f>'2019_Pivots'!D117+'2019_Pivots'!D124+'2019_Pivots'!D120+'2019_Pivots'!D129+'2019_Pivots'!D121+'2019_Pivots'!D122</f>
        <v>3922</v>
      </c>
      <c r="F15" s="44">
        <f>'2019_Pivots'!E117+'2019_Pivots'!E124+'2019_Pivots'!E120+'2019_Pivots'!E129+'2019_Pivots'!E121+'2019_Pivots'!E122</f>
        <v>3717</v>
      </c>
      <c r="G15" s="44">
        <f>'2019_Pivots'!F117+'2019_Pivots'!F124+'2019_Pivots'!F120+'2019_Pivots'!F129+'2019_Pivots'!F121+'2019_Pivots'!F122</f>
        <v>3762</v>
      </c>
    </row>
    <row r="16" spans="1:7">
      <c r="A16" s="592"/>
      <c r="B16" t="s">
        <v>11</v>
      </c>
      <c r="C16" s="44">
        <f>'2019_Pivots'!B116+'2019_Pivots'!B118+'2019_Pivots'!B123</f>
        <v>590</v>
      </c>
      <c r="D16" s="44">
        <f>'2019_Pivots'!C116+'2019_Pivots'!C118+'2019_Pivots'!C123</f>
        <v>775</v>
      </c>
      <c r="E16" s="44">
        <f>'2019_Pivots'!D116+'2019_Pivots'!D118+'2019_Pivots'!D123</f>
        <v>775</v>
      </c>
      <c r="F16" s="44">
        <f>'2019_Pivots'!E116+'2019_Pivots'!E118+'2019_Pivots'!E123</f>
        <v>681</v>
      </c>
      <c r="G16" s="44">
        <f>'2019_Pivots'!F116+'2019_Pivots'!F118+'2019_Pivots'!F123</f>
        <v>699</v>
      </c>
    </row>
    <row r="17" spans="1:7">
      <c r="A17" s="592"/>
      <c r="B17" t="s">
        <v>12</v>
      </c>
      <c r="C17" s="46">
        <f>'2019_Pivots'!B119+'2019_Pivots'!B125</f>
        <v>570</v>
      </c>
      <c r="D17" s="46">
        <f>'2019_Pivots'!C119+'2019_Pivots'!C125</f>
        <v>593</v>
      </c>
      <c r="E17" s="46">
        <f>'2019_Pivots'!D119+'2019_Pivots'!D125</f>
        <v>614</v>
      </c>
      <c r="F17" s="46">
        <f>'2019_Pivots'!E119+'2019_Pivots'!E125</f>
        <v>522</v>
      </c>
      <c r="G17" s="46">
        <f>'2019_Pivots'!F119+'2019_Pivots'!F125</f>
        <v>462</v>
      </c>
    </row>
    <row r="18" spans="1:7">
      <c r="A18" s="592"/>
      <c r="B18" t="s">
        <v>13</v>
      </c>
      <c r="C18" s="44">
        <f>'2019_Pivots'!B126</f>
        <v>351</v>
      </c>
      <c r="D18" s="44">
        <f>'2019_Pivots'!C126</f>
        <v>285</v>
      </c>
      <c r="E18" s="44">
        <f>'2019_Pivots'!D126</f>
        <v>302</v>
      </c>
      <c r="F18" s="44">
        <f>'2019_Pivots'!E126</f>
        <v>280</v>
      </c>
      <c r="G18" s="44">
        <f>'2019_Pivots'!F126</f>
        <v>266</v>
      </c>
    </row>
    <row r="19" spans="1:7">
      <c r="A19" s="592"/>
      <c r="B19" t="s">
        <v>14</v>
      </c>
      <c r="C19" s="44">
        <f>'2019_Pivots'!B128</f>
        <v>266</v>
      </c>
      <c r="D19" s="44">
        <f>'2019_Pivots'!C128</f>
        <v>271</v>
      </c>
      <c r="E19" s="44">
        <f>'2019_Pivots'!D128</f>
        <v>276</v>
      </c>
      <c r="F19" s="44">
        <f>'2019_Pivots'!E128</f>
        <v>276</v>
      </c>
      <c r="G19" s="44">
        <f>'2019_Pivots'!F128</f>
        <v>289</v>
      </c>
    </row>
    <row r="20" spans="1:7">
      <c r="A20" s="592"/>
      <c r="B20" t="s">
        <v>15</v>
      </c>
      <c r="C20" s="44">
        <f>'2019_Pivots'!B127</f>
        <v>73</v>
      </c>
      <c r="D20" s="44">
        <f>'2019_Pivots'!C127</f>
        <v>55</v>
      </c>
      <c r="E20" s="44">
        <f>'2019_Pivots'!D127</f>
        <v>76</v>
      </c>
      <c r="F20" s="44">
        <f>'2019_Pivots'!E127</f>
        <v>86</v>
      </c>
      <c r="G20" s="44">
        <f>'2019_Pivots'!F127</f>
        <v>103</v>
      </c>
    </row>
    <row r="21" spans="1:7">
      <c r="A21" s="592"/>
      <c r="B21" t="s">
        <v>16</v>
      </c>
      <c r="C21" s="44">
        <f>'2019_Pivots'!B130</f>
        <v>375</v>
      </c>
      <c r="D21" s="44">
        <f>'2019_Pivots'!C130</f>
        <v>376</v>
      </c>
      <c r="E21" s="44">
        <f>'2019_Pivots'!D130</f>
        <v>378</v>
      </c>
      <c r="F21" s="44">
        <f>'2019_Pivots'!E130</f>
        <v>397</v>
      </c>
      <c r="G21" s="44">
        <f>'2019_Pivots'!F130</f>
        <v>422</v>
      </c>
    </row>
    <row r="22" spans="1:7">
      <c r="C22" s="47"/>
      <c r="D22" s="47"/>
      <c r="E22" s="47"/>
      <c r="F22" s="47"/>
      <c r="G22" s="47"/>
    </row>
    <row r="23" spans="1:7">
      <c r="A23" s="592" t="s">
        <v>17</v>
      </c>
      <c r="B23" t="s">
        <v>10</v>
      </c>
      <c r="C23" s="44">
        <f>'2019_Pivots'!B93+'2019_Pivots'!B96+'2019_Pivots'!B100+'2019_Pivots'!B97+'2019_Pivots'!B98</f>
        <v>1378</v>
      </c>
      <c r="D23" s="44">
        <f>'2019_Pivots'!C93+'2019_Pivots'!C96+'2019_Pivots'!C100+'2019_Pivots'!C97+'2019_Pivots'!C98</f>
        <v>1401</v>
      </c>
      <c r="E23" s="44">
        <f>'2019_Pivots'!D93+'2019_Pivots'!D96+'2019_Pivots'!D100+'2019_Pivots'!D97+'2019_Pivots'!D98</f>
        <v>1407</v>
      </c>
      <c r="F23" s="44">
        <f>'2019_Pivots'!E93+'2019_Pivots'!E96+'2019_Pivots'!E100+'2019_Pivots'!E97+'2019_Pivots'!E98</f>
        <v>1189</v>
      </c>
      <c r="G23" s="44">
        <f>'2019_Pivots'!F93+'2019_Pivots'!F96+'2019_Pivots'!F100+'2019_Pivots'!F97+'2019_Pivots'!F98</f>
        <v>1058</v>
      </c>
    </row>
    <row r="24" spans="1:7">
      <c r="A24" s="592"/>
      <c r="B24" t="s">
        <v>11</v>
      </c>
      <c r="C24" s="44">
        <f>'2019_Pivots'!B92+'2019_Pivots'!B94+'2019_Pivots'!B99</f>
        <v>536</v>
      </c>
      <c r="D24" s="44">
        <f>'2019_Pivots'!C92+'2019_Pivots'!C94+'2019_Pivots'!C99</f>
        <v>614</v>
      </c>
      <c r="E24" s="44">
        <f>'2019_Pivots'!D92+'2019_Pivots'!D94+'2019_Pivots'!D99</f>
        <v>605</v>
      </c>
      <c r="F24" s="44">
        <f>'2019_Pivots'!E92+'2019_Pivots'!E94+'2019_Pivots'!E99</f>
        <v>544</v>
      </c>
      <c r="G24" s="44">
        <f>'2019_Pivots'!F92+'2019_Pivots'!F94+'2019_Pivots'!F99</f>
        <v>509</v>
      </c>
    </row>
    <row r="25" spans="1:7">
      <c r="A25" s="592"/>
      <c r="B25" t="s">
        <v>12</v>
      </c>
      <c r="C25" s="44">
        <f>'2019_Pivots'!B95+'2019_Pivots'!B101</f>
        <v>132</v>
      </c>
      <c r="D25" s="44">
        <f>'2019_Pivots'!C95+'2019_Pivots'!C101</f>
        <v>142</v>
      </c>
      <c r="E25" s="44">
        <f>'2019_Pivots'!D95+'2019_Pivots'!D101</f>
        <v>143</v>
      </c>
      <c r="F25" s="44">
        <f>'2019_Pivots'!E95+'2019_Pivots'!E101</f>
        <v>117</v>
      </c>
      <c r="G25" s="44">
        <f>'2019_Pivots'!F95+'2019_Pivots'!F101</f>
        <v>106</v>
      </c>
    </row>
    <row r="26" spans="1:7">
      <c r="A26" s="592"/>
      <c r="B26" t="s">
        <v>13</v>
      </c>
      <c r="C26" s="44">
        <f>'2019_Pivots'!B102</f>
        <v>198</v>
      </c>
      <c r="D26" s="44">
        <f>'2019_Pivots'!C102</f>
        <v>158</v>
      </c>
      <c r="E26" s="44">
        <f>'2019_Pivots'!D102</f>
        <v>164</v>
      </c>
      <c r="F26" s="44">
        <f>'2019_Pivots'!E102</f>
        <v>144</v>
      </c>
      <c r="G26" s="44">
        <f>'2019_Pivots'!F102</f>
        <v>152</v>
      </c>
    </row>
    <row r="27" spans="1:7">
      <c r="A27" s="592"/>
      <c r="B27" t="s">
        <v>14</v>
      </c>
      <c r="C27" s="44">
        <f>'2019_Pivots'!B104</f>
        <v>60</v>
      </c>
      <c r="D27" s="44">
        <f>'2019_Pivots'!C104</f>
        <v>62</v>
      </c>
      <c r="E27" s="44">
        <f>'2019_Pivots'!D104</f>
        <v>49</v>
      </c>
      <c r="F27" s="44">
        <f>'2019_Pivots'!E104</f>
        <v>56</v>
      </c>
      <c r="G27" s="44">
        <f>'2019_Pivots'!F104</f>
        <v>46</v>
      </c>
    </row>
    <row r="28" spans="1:7">
      <c r="A28" s="592"/>
      <c r="B28" t="s">
        <v>15</v>
      </c>
      <c r="C28" s="44">
        <f>'2019_Pivots'!B103</f>
        <v>27</v>
      </c>
      <c r="D28" s="44">
        <f>'2019_Pivots'!C103</f>
        <v>33</v>
      </c>
      <c r="E28" s="44">
        <f>'2019_Pivots'!D103</f>
        <v>44</v>
      </c>
      <c r="F28" s="44">
        <f>'2019_Pivots'!E103</f>
        <v>43</v>
      </c>
      <c r="G28" s="44">
        <f>'2019_Pivots'!F103</f>
        <v>58</v>
      </c>
    </row>
    <row r="29" spans="1:7">
      <c r="A29" s="592"/>
      <c r="B29" t="s">
        <v>16</v>
      </c>
      <c r="C29" s="44">
        <f>'2019_Pivots'!B106</f>
        <v>3288</v>
      </c>
      <c r="D29" s="44">
        <f>'2019_Pivots'!C106</f>
        <v>3349</v>
      </c>
      <c r="E29" s="44">
        <f>'2019_Pivots'!D106</f>
        <v>3406</v>
      </c>
      <c r="F29" s="44">
        <f>'2019_Pivots'!E106</f>
        <v>3394</v>
      </c>
      <c r="G29" s="44">
        <f>'2019_Pivots'!F106</f>
        <v>3469</v>
      </c>
    </row>
    <row r="30" spans="1:7">
      <c r="C30" s="47"/>
      <c r="D30" s="47"/>
      <c r="E30" s="47"/>
      <c r="F30" s="47"/>
      <c r="G30" s="47"/>
    </row>
    <row r="31" spans="1:7">
      <c r="A31" s="594" t="s">
        <v>18</v>
      </c>
      <c r="B31" t="s">
        <v>10</v>
      </c>
      <c r="C31" s="46">
        <f>C15+C23</f>
        <v>5189</v>
      </c>
      <c r="D31" s="46">
        <f t="shared" ref="D31:G31" si="0">D15+D23</f>
        <v>5280</v>
      </c>
      <c r="E31" s="46">
        <f t="shared" si="0"/>
        <v>5329</v>
      </c>
      <c r="F31" s="46">
        <f t="shared" si="0"/>
        <v>4906</v>
      </c>
      <c r="G31" s="46">
        <f t="shared" si="0"/>
        <v>4820</v>
      </c>
    </row>
    <row r="32" spans="1:7">
      <c r="A32" s="594"/>
      <c r="B32" t="s">
        <v>11</v>
      </c>
      <c r="C32" s="46">
        <f t="shared" ref="C32:G32" si="1">C16+C24</f>
        <v>1126</v>
      </c>
      <c r="D32" s="46">
        <f t="shared" si="1"/>
        <v>1389</v>
      </c>
      <c r="E32" s="46">
        <f t="shared" si="1"/>
        <v>1380</v>
      </c>
      <c r="F32" s="46">
        <f t="shared" si="1"/>
        <v>1225</v>
      </c>
      <c r="G32" s="46">
        <f t="shared" si="1"/>
        <v>1208</v>
      </c>
    </row>
    <row r="33" spans="1:15">
      <c r="A33" s="594"/>
      <c r="B33" t="s">
        <v>12</v>
      </c>
      <c r="C33" s="46">
        <f t="shared" ref="C33:G33" si="2">C17+C25</f>
        <v>702</v>
      </c>
      <c r="D33" s="46">
        <f t="shared" si="2"/>
        <v>735</v>
      </c>
      <c r="E33" s="46">
        <f t="shared" si="2"/>
        <v>757</v>
      </c>
      <c r="F33" s="46">
        <f t="shared" si="2"/>
        <v>639</v>
      </c>
      <c r="G33" s="46">
        <f t="shared" si="2"/>
        <v>568</v>
      </c>
    </row>
    <row r="34" spans="1:15">
      <c r="A34" s="594"/>
      <c r="B34" t="s">
        <v>13</v>
      </c>
      <c r="C34" s="46">
        <f t="shared" ref="C34:G34" si="3">C18+C26</f>
        <v>549</v>
      </c>
      <c r="D34" s="46">
        <f t="shared" si="3"/>
        <v>443</v>
      </c>
      <c r="E34" s="46">
        <f t="shared" si="3"/>
        <v>466</v>
      </c>
      <c r="F34" s="46">
        <f t="shared" si="3"/>
        <v>424</v>
      </c>
      <c r="G34" s="46">
        <f t="shared" si="3"/>
        <v>418</v>
      </c>
    </row>
    <row r="35" spans="1:15">
      <c r="A35" s="594"/>
      <c r="B35" t="s">
        <v>19</v>
      </c>
      <c r="C35" s="46">
        <f t="shared" ref="C35:G35" si="4">C19+C27</f>
        <v>326</v>
      </c>
      <c r="D35" s="46">
        <f t="shared" si="4"/>
        <v>333</v>
      </c>
      <c r="E35" s="46">
        <f t="shared" si="4"/>
        <v>325</v>
      </c>
      <c r="F35" s="46">
        <f t="shared" si="4"/>
        <v>332</v>
      </c>
      <c r="G35" s="46">
        <f t="shared" si="4"/>
        <v>335</v>
      </c>
    </row>
    <row r="36" spans="1:15">
      <c r="A36" s="594"/>
      <c r="B36" t="s">
        <v>15</v>
      </c>
      <c r="C36" s="46">
        <f t="shared" ref="C36:G36" si="5">C20+C28</f>
        <v>100</v>
      </c>
      <c r="D36" s="46">
        <f t="shared" si="5"/>
        <v>88</v>
      </c>
      <c r="E36" s="46">
        <f t="shared" si="5"/>
        <v>120</v>
      </c>
      <c r="F36" s="46">
        <f t="shared" si="5"/>
        <v>129</v>
      </c>
      <c r="G36" s="46">
        <f t="shared" si="5"/>
        <v>161</v>
      </c>
    </row>
    <row r="37" spans="1:15">
      <c r="A37" s="594"/>
      <c r="B37" t="s">
        <v>16</v>
      </c>
      <c r="C37" s="46">
        <f t="shared" ref="C37:G37" si="6">C21+C29</f>
        <v>3663</v>
      </c>
      <c r="D37" s="46">
        <f t="shared" si="6"/>
        <v>3725</v>
      </c>
      <c r="E37" s="46">
        <f t="shared" si="6"/>
        <v>3784</v>
      </c>
      <c r="F37" s="46">
        <f t="shared" si="6"/>
        <v>3791</v>
      </c>
      <c r="G37" s="46">
        <f t="shared" si="6"/>
        <v>3891</v>
      </c>
    </row>
    <row r="40" spans="1:15">
      <c r="A40" s="9" t="s">
        <v>20</v>
      </c>
      <c r="B40" s="8"/>
      <c r="C40" s="8"/>
      <c r="D40" s="8"/>
      <c r="E40" s="8"/>
      <c r="F40" s="8"/>
      <c r="G40" s="8"/>
      <c r="I40" s="9" t="s">
        <v>21</v>
      </c>
      <c r="J40" s="8"/>
      <c r="K40" s="8"/>
      <c r="L40" s="8"/>
      <c r="M40" s="8"/>
      <c r="N40" s="8"/>
      <c r="O40" s="8"/>
    </row>
    <row r="41" spans="1:15">
      <c r="C41" s="2">
        <v>2014</v>
      </c>
      <c r="D41" s="2">
        <v>2015</v>
      </c>
      <c r="E41" s="2">
        <v>2016</v>
      </c>
      <c r="F41" s="2">
        <v>2017</v>
      </c>
      <c r="G41" s="2">
        <v>2018</v>
      </c>
      <c r="J41" s="2">
        <v>2014</v>
      </c>
      <c r="K41" s="2">
        <v>2015</v>
      </c>
      <c r="L41" s="2">
        <v>2016</v>
      </c>
      <c r="M41" s="2">
        <v>2017</v>
      </c>
      <c r="N41" s="2">
        <v>2018</v>
      </c>
    </row>
    <row r="42" spans="1:15">
      <c r="A42" s="592" t="s">
        <v>22</v>
      </c>
      <c r="B42" t="s">
        <v>23</v>
      </c>
      <c r="C42" s="19">
        <f>'2019_Pivots'!B11</f>
        <v>246789800</v>
      </c>
      <c r="D42" s="19">
        <f>'2019_Pivots'!C11</f>
        <v>249957106</v>
      </c>
      <c r="E42" s="19">
        <f>'2019_Pivots'!D11</f>
        <v>235812739</v>
      </c>
      <c r="F42" s="19">
        <f>'2019_Pivots'!E11</f>
        <v>236613370</v>
      </c>
      <c r="G42" s="19">
        <f>'2019_Pivots'!F11</f>
        <v>237182620</v>
      </c>
      <c r="I42" t="s">
        <v>23</v>
      </c>
      <c r="J42" s="19">
        <f>C42</f>
        <v>246789800</v>
      </c>
      <c r="K42" s="19">
        <f t="shared" ref="K42:N43" si="7">D42</f>
        <v>249957106</v>
      </c>
      <c r="L42" s="19">
        <f t="shared" si="7"/>
        <v>235812739</v>
      </c>
      <c r="M42" s="19">
        <f t="shared" si="7"/>
        <v>236613370</v>
      </c>
      <c r="N42" s="19">
        <f t="shared" si="7"/>
        <v>237182620</v>
      </c>
    </row>
    <row r="43" spans="1:15">
      <c r="A43" s="592"/>
      <c r="B43" s="52" t="s">
        <v>24</v>
      </c>
      <c r="C43" s="53">
        <f>'2019_Pivots'!B6</f>
        <v>29327157</v>
      </c>
      <c r="D43" s="53">
        <f>'2019_Pivots'!C6</f>
        <v>32441542</v>
      </c>
      <c r="E43" s="53">
        <f>'2019_Pivots'!D6</f>
        <v>32881234</v>
      </c>
      <c r="F43" s="53">
        <f>'2019_Pivots'!E6</f>
        <v>32949199</v>
      </c>
      <c r="G43" s="53">
        <f>'2019_Pivots'!F6</f>
        <v>33229535</v>
      </c>
      <c r="I43" t="s">
        <v>24</v>
      </c>
      <c r="J43" s="19">
        <f>C43</f>
        <v>29327157</v>
      </c>
      <c r="K43" s="19">
        <f t="shared" si="7"/>
        <v>32441542</v>
      </c>
      <c r="L43" s="19">
        <f t="shared" si="7"/>
        <v>32881234</v>
      </c>
      <c r="M43" s="19">
        <f t="shared" si="7"/>
        <v>32949199</v>
      </c>
      <c r="N43" s="19">
        <f t="shared" si="7"/>
        <v>33229535</v>
      </c>
    </row>
    <row r="44" spans="1:15" s="99" customFormat="1">
      <c r="A44" s="592"/>
      <c r="B44" s="178" t="s">
        <v>25</v>
      </c>
      <c r="C44" s="179"/>
      <c r="D44" s="179"/>
      <c r="E44" s="179"/>
      <c r="F44" s="179"/>
      <c r="G44" s="179">
        <v>70672614</v>
      </c>
    </row>
    <row r="45" spans="1:15" s="99" customFormat="1">
      <c r="A45" s="592"/>
      <c r="B45" s="178" t="s">
        <v>26</v>
      </c>
      <c r="C45" s="179"/>
      <c r="D45" s="179">
        <v>222640</v>
      </c>
      <c r="E45" s="179">
        <v>2452841</v>
      </c>
      <c r="F45" s="179">
        <v>46875261</v>
      </c>
      <c r="G45" s="179">
        <v>21121872</v>
      </c>
    </row>
    <row r="46" spans="1:15">
      <c r="A46" s="592"/>
      <c r="B46" s="52" t="s">
        <v>27</v>
      </c>
      <c r="C46" s="54">
        <f>C43+C42+C45</f>
        <v>276116957</v>
      </c>
      <c r="D46" s="54">
        <f>D43+D42+D45</f>
        <v>282621288</v>
      </c>
      <c r="E46" s="54">
        <f>E43+E42+E45</f>
        <v>271146814</v>
      </c>
      <c r="F46" s="54">
        <f>F43+F42+F45</f>
        <v>316437830</v>
      </c>
      <c r="G46" s="54">
        <f>G43+G42+G45</f>
        <v>291534027</v>
      </c>
      <c r="I46" s="49" t="s">
        <v>18</v>
      </c>
      <c r="J46" s="48">
        <f>SUM(J42:J43)</f>
        <v>276116957</v>
      </c>
      <c r="K46" s="48">
        <f>SUM(K42:K43)</f>
        <v>282398648</v>
      </c>
      <c r="L46" s="48">
        <f>SUM(L42:L43)</f>
        <v>268693973</v>
      </c>
      <c r="M46" s="48">
        <f>SUM(M42:M43)</f>
        <v>269562569</v>
      </c>
      <c r="N46" s="48">
        <f>SUM(N42:N43)</f>
        <v>270412155</v>
      </c>
    </row>
    <row r="47" spans="1:15">
      <c r="A47" s="592"/>
      <c r="B47" s="52"/>
      <c r="C47" s="54"/>
      <c r="D47" s="54"/>
      <c r="E47" s="54"/>
      <c r="F47" s="54"/>
      <c r="G47" s="54"/>
      <c r="I47" s="49"/>
      <c r="J47" s="48"/>
      <c r="K47" s="48"/>
      <c r="L47" s="48"/>
      <c r="M47" s="48"/>
      <c r="N47" s="48"/>
    </row>
    <row r="48" spans="1:15">
      <c r="A48" s="592"/>
      <c r="B48" s="50" t="s">
        <v>28</v>
      </c>
      <c r="C48" s="180">
        <f>C42/SUM(C42,C56)</f>
        <v>0.79438162542019919</v>
      </c>
      <c r="D48" s="180">
        <f t="shared" ref="D48:G48" si="8">D42/SUM(D42,D56)</f>
        <v>0.7975192702952395</v>
      </c>
      <c r="E48" s="180">
        <f t="shared" si="8"/>
        <v>0.79067844032571066</v>
      </c>
      <c r="F48" s="180">
        <f t="shared" si="8"/>
        <v>0.80366135712358067</v>
      </c>
      <c r="G48" s="180">
        <f t="shared" si="8"/>
        <v>0.80931998477165834</v>
      </c>
    </row>
    <row r="49" spans="1:14">
      <c r="A49" s="592"/>
      <c r="B49" s="52" t="s">
        <v>29</v>
      </c>
      <c r="C49" s="55">
        <f t="shared" ref="C49:G50" si="9">C42/C78</f>
        <v>0.66475054369171904</v>
      </c>
      <c r="D49" s="55">
        <f t="shared" si="9"/>
        <v>0.65830294105247922</v>
      </c>
      <c r="E49" s="55">
        <f t="shared" si="9"/>
        <v>0.64179887791801415</v>
      </c>
      <c r="F49" s="55">
        <f t="shared" si="9"/>
        <v>0.57615367108854965</v>
      </c>
      <c r="G49" s="55">
        <f t="shared" si="9"/>
        <v>0.6132068127760153</v>
      </c>
      <c r="I49" s="52" t="s">
        <v>29</v>
      </c>
      <c r="J49" s="18">
        <f t="shared" ref="J49:N50" si="10">J42/J78</f>
        <v>0.72176675190797701</v>
      </c>
      <c r="K49" s="18">
        <f t="shared" si="10"/>
        <v>0.72026477603945149</v>
      </c>
      <c r="L49" s="18">
        <f t="shared" si="10"/>
        <v>0.71008557508307857</v>
      </c>
      <c r="M49" s="18">
        <f t="shared" si="10"/>
        <v>0.71516146339228837</v>
      </c>
      <c r="N49" s="18">
        <f t="shared" si="10"/>
        <v>0.71346170318224378</v>
      </c>
    </row>
    <row r="50" spans="1:14">
      <c r="A50" s="592"/>
      <c r="B50" s="52" t="s">
        <v>30</v>
      </c>
      <c r="C50" s="55">
        <f t="shared" si="9"/>
        <v>0.13426444563661036</v>
      </c>
      <c r="D50" s="55">
        <f t="shared" si="9"/>
        <v>0.14538318508114473</v>
      </c>
      <c r="E50" s="55">
        <f t="shared" si="9"/>
        <v>0.14530112142985899</v>
      </c>
      <c r="F50" s="55">
        <f t="shared" si="9"/>
        <v>0.14346212999343036</v>
      </c>
      <c r="G50" s="55">
        <f t="shared" si="9"/>
        <v>0.14113609403690952</v>
      </c>
      <c r="I50" s="52" t="s">
        <v>30</v>
      </c>
      <c r="J50" s="18">
        <f t="shared" si="10"/>
        <v>0.11837137854722031</v>
      </c>
      <c r="K50" s="18">
        <f t="shared" si="10"/>
        <v>0.12692973620395101</v>
      </c>
      <c r="L50" s="18">
        <f t="shared" si="10"/>
        <v>0.12686717855626348</v>
      </c>
      <c r="M50" s="18">
        <f t="shared" si="10"/>
        <v>0.12546294859215953</v>
      </c>
      <c r="N50" s="18">
        <f t="shared" si="10"/>
        <v>0.12368033506219746</v>
      </c>
    </row>
    <row r="51" spans="1:14">
      <c r="A51" s="592"/>
      <c r="B51" s="52" t="s">
        <v>31</v>
      </c>
      <c r="C51" s="55">
        <f>C46/C80</f>
        <v>0.4682487578013978</v>
      </c>
      <c r="D51" s="55">
        <f>D46/D80</f>
        <v>0.46881308329894844</v>
      </c>
      <c r="E51" s="55">
        <f>E46/E80</f>
        <v>0.45668997330443523</v>
      </c>
      <c r="F51" s="55">
        <f>F46/F80</f>
        <v>0.49416441219785595</v>
      </c>
      <c r="G51" s="55">
        <f>G46/G80</f>
        <v>0.46852811791444482</v>
      </c>
      <c r="I51" s="52" t="s">
        <v>31</v>
      </c>
      <c r="J51" s="18">
        <f>J46/J80</f>
        <v>0.4682487578013978</v>
      </c>
      <c r="K51" s="18">
        <f t="shared" ref="K51:M51" si="11">K46/K80</f>
        <v>0.46861683502921636</v>
      </c>
      <c r="L51" s="18">
        <f t="shared" si="11"/>
        <v>0.45443608700577837</v>
      </c>
      <c r="M51" s="18">
        <f t="shared" si="11"/>
        <v>0.4542112312958706</v>
      </c>
      <c r="N51" s="18">
        <f>N46/N80</f>
        <v>0.44985325769259948</v>
      </c>
    </row>
    <row r="52" spans="1:14">
      <c r="A52" s="592"/>
      <c r="B52" s="52"/>
      <c r="C52" s="54"/>
      <c r="D52" s="54"/>
      <c r="E52" s="54"/>
      <c r="F52" s="54"/>
      <c r="G52" s="54"/>
    </row>
    <row r="53" spans="1:14">
      <c r="A53" s="592"/>
      <c r="B53" s="52" t="s">
        <v>32</v>
      </c>
      <c r="C53" s="53">
        <f>'2019_Pivots'!B62</f>
        <v>59343.686856216802</v>
      </c>
      <c r="D53" s="53">
        <f>'2019_Pivots'!C62</f>
        <v>60822.435320788798</v>
      </c>
      <c r="E53" s="53">
        <f>'2019_Pivots'!D62</f>
        <v>60190.409632015602</v>
      </c>
      <c r="F53" s="53">
        <f>'2019_Pivots'!E62</f>
        <v>63000.677463448003</v>
      </c>
      <c r="G53" s="53">
        <f>'2019_Pivots'!F62</f>
        <v>64646.695201924798</v>
      </c>
    </row>
    <row r="54" spans="1:14">
      <c r="A54" s="592"/>
      <c r="B54" s="52" t="s">
        <v>33</v>
      </c>
      <c r="C54" s="53">
        <f>'2019_Pivots'!B38</f>
        <v>64285.429668753401</v>
      </c>
      <c r="D54" s="53">
        <f>'2019_Pivots'!C38</f>
        <v>64902.359090453101</v>
      </c>
      <c r="E54" s="53">
        <f>'2019_Pivots'!D38</f>
        <v>65113.898601838097</v>
      </c>
      <c r="F54" s="53">
        <f>'2019_Pivots'!E38</f>
        <v>67021.119880294005</v>
      </c>
      <c r="G54" s="53">
        <f>'2019_Pivots'!F38</f>
        <v>67437.260244833305</v>
      </c>
    </row>
    <row r="55" spans="1:14">
      <c r="B55" s="52"/>
      <c r="C55" s="52"/>
      <c r="D55" s="52"/>
      <c r="E55" s="52"/>
      <c r="F55" s="52"/>
      <c r="G55" s="52"/>
    </row>
    <row r="56" spans="1:14">
      <c r="A56" s="592" t="s">
        <v>34</v>
      </c>
      <c r="B56" s="52" t="s">
        <v>35</v>
      </c>
      <c r="C56" s="53">
        <f>'2019_Pivots'!B12</f>
        <v>63879269</v>
      </c>
      <c r="D56" s="53">
        <f>'2019_Pivots'!C12</f>
        <v>63461159</v>
      </c>
      <c r="E56" s="53">
        <f>'2019_Pivots'!D12</f>
        <v>62428274</v>
      </c>
      <c r="F56" s="53">
        <f>'2019_Pivots'!E12</f>
        <v>57805875</v>
      </c>
      <c r="G56" s="53">
        <f>'2019_Pivots'!F12</f>
        <v>55881464</v>
      </c>
    </row>
    <row r="57" spans="1:14">
      <c r="A57" s="592"/>
      <c r="B57" s="52" t="s">
        <v>24</v>
      </c>
      <c r="C57" s="54">
        <f>'2019_Pivots'!B7</f>
        <v>31086643</v>
      </c>
      <c r="D57" s="54">
        <f>'2019_Pivots'!C7</f>
        <v>28443876</v>
      </c>
      <c r="E57" s="54">
        <f>'2019_Pivots'!D7</f>
        <v>26719588</v>
      </c>
      <c r="F57" s="54">
        <f>'2019_Pivots'!E7</f>
        <v>23788635</v>
      </c>
      <c r="G57" s="54">
        <f>'2019_Pivots'!F7</f>
        <v>22226143</v>
      </c>
      <c r="J57" s="19"/>
      <c r="K57" s="19"/>
      <c r="L57" s="19"/>
      <c r="M57" s="19"/>
      <c r="N57" s="19"/>
    </row>
    <row r="58" spans="1:14">
      <c r="A58" s="592"/>
      <c r="B58" s="52" t="s">
        <v>27</v>
      </c>
      <c r="C58" s="54">
        <f>SUM(C56:C57)</f>
        <v>94965912</v>
      </c>
      <c r="D58" s="54">
        <f t="shared" ref="D58" si="12">SUM(D56:D57)</f>
        <v>91905035</v>
      </c>
      <c r="E58" s="54">
        <f t="shared" ref="E58" si="13">SUM(E56:E57)</f>
        <v>89147862</v>
      </c>
      <c r="F58" s="54">
        <f t="shared" ref="F58" si="14">SUM(F56:F57)</f>
        <v>81594510</v>
      </c>
      <c r="G58" s="54">
        <f t="shared" ref="G58" si="15">SUM(G56:G57)</f>
        <v>78107607</v>
      </c>
    </row>
    <row r="59" spans="1:14">
      <c r="A59" s="592"/>
      <c r="B59" s="52"/>
      <c r="C59" s="54"/>
      <c r="D59" s="54"/>
      <c r="E59" s="54"/>
      <c r="F59" s="54"/>
      <c r="G59" s="54"/>
    </row>
    <row r="60" spans="1:14">
      <c r="A60" s="592"/>
      <c r="B60" s="52" t="s">
        <v>29</v>
      </c>
      <c r="C60" s="55">
        <f t="shared" ref="C60:G62" si="16">C56/C78</f>
        <v>0.17206456181892274</v>
      </c>
      <c r="D60" s="55">
        <f t="shared" si="16"/>
        <v>0.16713534686346951</v>
      </c>
      <c r="E60" s="55">
        <f t="shared" si="16"/>
        <v>0.16990768341636681</v>
      </c>
      <c r="F60" s="55">
        <f t="shared" si="16"/>
        <v>0.14075733375394558</v>
      </c>
      <c r="G60" s="55">
        <f t="shared" si="16"/>
        <v>0.14447472767059255</v>
      </c>
      <c r="I60" s="52" t="s">
        <v>29</v>
      </c>
      <c r="J60" s="18">
        <f>C56/J78</f>
        <v>0.18682268270563016</v>
      </c>
      <c r="K60" s="18">
        <f t="shared" ref="K60:N62" si="17">D56/K78</f>
        <v>0.18286672543863994</v>
      </c>
      <c r="L60" s="18">
        <f t="shared" si="17"/>
        <v>0.18798567470408797</v>
      </c>
      <c r="M60" s="18">
        <f t="shared" si="17"/>
        <v>0.17471765926697927</v>
      </c>
      <c r="N60" s="18">
        <f t="shared" si="17"/>
        <v>0.16809530344911969</v>
      </c>
    </row>
    <row r="61" spans="1:14">
      <c r="A61" s="592"/>
      <c r="B61" s="52" t="s">
        <v>30</v>
      </c>
      <c r="C61" s="55">
        <f t="shared" si="16"/>
        <v>0.14231965577496017</v>
      </c>
      <c r="D61" s="55">
        <f t="shared" si="16"/>
        <v>0.12746808671835422</v>
      </c>
      <c r="E61" s="55">
        <f t="shared" si="16"/>
        <v>0.11807300481921704</v>
      </c>
      <c r="F61" s="55">
        <f t="shared" si="16"/>
        <v>0.10357666803178638</v>
      </c>
      <c r="G61" s="55">
        <f t="shared" si="16"/>
        <v>9.4401291156370318E-2</v>
      </c>
      <c r="I61" s="52" t="s">
        <v>30</v>
      </c>
      <c r="J61" s="18">
        <f t="shared" ref="J61:J62" si="18">C57/J79</f>
        <v>0.12547308238283364</v>
      </c>
      <c r="K61" s="18">
        <f t="shared" si="17"/>
        <v>0.111288596494516</v>
      </c>
      <c r="L61" s="18">
        <f t="shared" si="17"/>
        <v>0.10309341619434949</v>
      </c>
      <c r="M61" s="18">
        <f t="shared" si="17"/>
        <v>9.0581634172128042E-2</v>
      </c>
      <c r="N61" s="18">
        <f t="shared" si="17"/>
        <v>8.2725708120210364E-2</v>
      </c>
    </row>
    <row r="62" spans="1:14">
      <c r="A62" s="592"/>
      <c r="B62" s="52" t="s">
        <v>31</v>
      </c>
      <c r="C62" s="55">
        <f t="shared" si="16"/>
        <v>0.16104650294069719</v>
      </c>
      <c r="D62" s="55">
        <f t="shared" si="16"/>
        <v>0.15245236172389026</v>
      </c>
      <c r="E62" s="55">
        <f t="shared" si="16"/>
        <v>0.15015088732308496</v>
      </c>
      <c r="F62" s="55">
        <f t="shared" si="16"/>
        <v>0.1274218795923423</v>
      </c>
      <c r="G62" s="55">
        <f t="shared" si="16"/>
        <v>0.12552774878148654</v>
      </c>
      <c r="I62" s="52" t="s">
        <v>31</v>
      </c>
      <c r="J62" s="18">
        <f t="shared" si="18"/>
        <v>0.16104650294069719</v>
      </c>
      <c r="K62" s="18">
        <f t="shared" si="17"/>
        <v>0.15250868561151665</v>
      </c>
      <c r="L62" s="18">
        <f t="shared" si="17"/>
        <v>0.15077377851051063</v>
      </c>
      <c r="M62" s="18">
        <f t="shared" si="17"/>
        <v>0.13748623553919026</v>
      </c>
      <c r="N62" s="18">
        <f t="shared" si="17"/>
        <v>0.12993854310847561</v>
      </c>
    </row>
    <row r="63" spans="1:14">
      <c r="A63" s="592"/>
      <c r="B63" s="52"/>
      <c r="C63" s="54"/>
      <c r="D63" s="54"/>
      <c r="E63" s="54"/>
      <c r="F63" s="54"/>
      <c r="G63" s="54"/>
    </row>
    <row r="64" spans="1:14">
      <c r="A64" s="592"/>
      <c r="B64" s="50" t="s">
        <v>32</v>
      </c>
      <c r="C64" s="51">
        <f>'2019_Pivots'!J72</f>
        <v>15992.75039077062</v>
      </c>
      <c r="D64" s="51">
        <f>'2019_Pivots'!K72</f>
        <v>15486.772236594843</v>
      </c>
      <c r="E64" s="51">
        <f>'2019_Pivots'!L72</f>
        <v>14953.534221004977</v>
      </c>
      <c r="F64" s="51">
        <f>'2019_Pivots'!M72</f>
        <v>14689.842372015777</v>
      </c>
      <c r="G64" s="51">
        <f>'2019_Pivots'!N72</f>
        <v>14463.897415220707</v>
      </c>
    </row>
    <row r="65" spans="1:14">
      <c r="A65" s="592"/>
      <c r="B65" s="50" t="s">
        <v>33</v>
      </c>
      <c r="C65" s="51">
        <f>'2019_Pivots'!J67</f>
        <v>19953.078133134743</v>
      </c>
      <c r="D65" s="51">
        <f>'2019_Pivots'!K67</f>
        <v>16576.418049043212</v>
      </c>
      <c r="E65" s="51">
        <f>'2019_Pivots'!L67</f>
        <v>15495.465925367507</v>
      </c>
      <c r="F65" s="51">
        <f>'2019_Pivots'!M67</f>
        <v>15955.129575167428</v>
      </c>
      <c r="G65" s="51">
        <f>'2019_Pivots'!N67</f>
        <v>16069.357953627839</v>
      </c>
    </row>
    <row r="66" spans="1:14">
      <c r="B66" s="52"/>
      <c r="C66" s="52"/>
      <c r="D66" s="52"/>
      <c r="E66" s="52"/>
      <c r="F66" s="52"/>
      <c r="G66" s="52"/>
    </row>
    <row r="67" spans="1:14">
      <c r="A67" s="592" t="s">
        <v>36</v>
      </c>
      <c r="B67" s="52" t="s">
        <v>35</v>
      </c>
      <c r="C67" s="53">
        <f>'2019_Pivots'!J6</f>
        <v>31255520</v>
      </c>
      <c r="D67" s="53">
        <f>'2019_Pivots'!K6</f>
        <v>33616762</v>
      </c>
      <c r="E67" s="53">
        <f>'2019_Pivots'!L6</f>
        <v>33849579</v>
      </c>
      <c r="F67" s="53">
        <f>'2019_Pivots'!M6</f>
        <v>36433831</v>
      </c>
      <c r="G67" s="53">
        <f>'2019_Pivots'!N6</f>
        <v>39375091</v>
      </c>
    </row>
    <row r="68" spans="1:14">
      <c r="A68" s="592"/>
      <c r="B68" s="52" t="s">
        <v>24</v>
      </c>
      <c r="C68" s="54">
        <f>'2019_Pivots'!J5</f>
        <v>187341674</v>
      </c>
      <c r="D68" s="54">
        <f>'2019_Pivots'!K5</f>
        <v>194701200</v>
      </c>
      <c r="E68" s="54">
        <f>'2019_Pivots'!L5</f>
        <v>199577591</v>
      </c>
      <c r="F68" s="54">
        <f>'2019_Pivots'!M5</f>
        <v>205883118</v>
      </c>
      <c r="G68" s="54">
        <f>'2019_Pivots'!N5</f>
        <v>213217066</v>
      </c>
      <c r="J68" s="19"/>
      <c r="K68" s="19"/>
      <c r="L68" s="19"/>
      <c r="M68" s="19"/>
      <c r="N68" s="19"/>
    </row>
    <row r="69" spans="1:14">
      <c r="A69" s="592"/>
      <c r="B69" s="52" t="s">
        <v>27</v>
      </c>
      <c r="C69" s="54">
        <f>SUM(C67:C68)</f>
        <v>218597194</v>
      </c>
      <c r="D69" s="54">
        <f t="shared" ref="D69" si="19">SUM(D67:D68)</f>
        <v>228317962</v>
      </c>
      <c r="E69" s="54">
        <f t="shared" ref="E69" si="20">SUM(E67:E68)</f>
        <v>233427170</v>
      </c>
      <c r="F69" s="54">
        <f t="shared" ref="F69" si="21">SUM(F67:F68)</f>
        <v>242316949</v>
      </c>
      <c r="G69" s="54">
        <f t="shared" ref="G69" si="22">SUM(G67:G68)</f>
        <v>252592157</v>
      </c>
    </row>
    <row r="70" spans="1:14">
      <c r="A70" s="592"/>
      <c r="B70" s="52"/>
      <c r="C70" s="54"/>
      <c r="D70" s="54"/>
      <c r="E70" s="54"/>
      <c r="F70" s="54"/>
      <c r="G70" s="54"/>
    </row>
    <row r="71" spans="1:14">
      <c r="A71" s="592"/>
      <c r="B71" t="s">
        <v>29</v>
      </c>
      <c r="C71" s="18">
        <f>C67/C78</f>
        <v>8.4189556915915481E-2</v>
      </c>
      <c r="D71" s="18">
        <f t="shared" ref="D71:G71" si="23">D67/D78</f>
        <v>8.8535243696017285E-2</v>
      </c>
      <c r="E71" s="18">
        <f t="shared" si="23"/>
        <v>9.2126582780573091E-2</v>
      </c>
      <c r="F71" s="18">
        <f t="shared" si="23"/>
        <v>8.8716396214084614E-2</v>
      </c>
      <c r="G71" s="18">
        <f t="shared" si="23"/>
        <v>0.10179950813797219</v>
      </c>
      <c r="I71" t="s">
        <v>29</v>
      </c>
      <c r="J71" s="18">
        <f>C67/J78</f>
        <v>9.1410565386392847E-2</v>
      </c>
      <c r="K71" s="18">
        <f t="shared" ref="K71:N71" si="24">D67/K78</f>
        <v>9.6868498521908569E-2</v>
      </c>
      <c r="L71" s="18">
        <f t="shared" si="24"/>
        <v>0.10192875021283349</v>
      </c>
      <c r="M71" s="18">
        <f t="shared" si="24"/>
        <v>0.11012087734073235</v>
      </c>
      <c r="N71" s="18">
        <f t="shared" si="24"/>
        <v>0.11844299336863653</v>
      </c>
    </row>
    <row r="72" spans="1:14">
      <c r="A72" s="592"/>
      <c r="B72" t="s">
        <v>30</v>
      </c>
      <c r="C72" s="18">
        <f>C68/C79</f>
        <v>0.85768034058823295</v>
      </c>
      <c r="D72" s="18">
        <f t="shared" ref="C72:G73" si="25">D68/D79</f>
        <v>0.87253190970765127</v>
      </c>
      <c r="E72" s="18">
        <f t="shared" si="25"/>
        <v>0.88192699168680022</v>
      </c>
      <c r="F72" s="18">
        <f t="shared" si="25"/>
        <v>0.89642332846903994</v>
      </c>
      <c r="G72" s="18">
        <f t="shared" si="25"/>
        <v>0.90559870540619791</v>
      </c>
      <c r="I72" t="s">
        <v>30</v>
      </c>
      <c r="J72" s="18">
        <f t="shared" ref="J72:J73" si="26">C68/J79</f>
        <v>0.75615553906994604</v>
      </c>
      <c r="K72" s="18">
        <f t="shared" ref="K72:K73" si="27">D68/K79</f>
        <v>0.76178166730153296</v>
      </c>
      <c r="L72" s="18">
        <f t="shared" ref="L72:L73" si="28">E68/L79</f>
        <v>0.77003940524938708</v>
      </c>
      <c r="M72" s="18">
        <f t="shared" ref="M72:M73" si="29">F68/M79</f>
        <v>0.78395541723571238</v>
      </c>
      <c r="N72" s="18">
        <f t="shared" ref="N72:N73" si="30">G68/N79</f>
        <v>0.79359395681759215</v>
      </c>
    </row>
    <row r="73" spans="1:14">
      <c r="A73" s="592"/>
      <c r="B73" t="s">
        <v>31</v>
      </c>
      <c r="C73" s="18">
        <f t="shared" si="25"/>
        <v>0.37070473925790504</v>
      </c>
      <c r="D73" s="18">
        <f t="shared" si="25"/>
        <v>0.3787345549771613</v>
      </c>
      <c r="E73" s="18">
        <f t="shared" si="25"/>
        <v>0.39315913937247982</v>
      </c>
      <c r="F73" s="18">
        <f t="shared" si="25"/>
        <v>0.37841370820980175</v>
      </c>
      <c r="G73" s="18">
        <f t="shared" si="25"/>
        <v>0.40594413330406864</v>
      </c>
      <c r="I73" t="s">
        <v>31</v>
      </c>
      <c r="J73" s="18">
        <f t="shared" si="26"/>
        <v>0.37070473925790504</v>
      </c>
      <c r="K73" s="18">
        <f t="shared" si="27"/>
        <v>0.37887447935926694</v>
      </c>
      <c r="L73" s="18">
        <f t="shared" si="28"/>
        <v>0.39479013448371103</v>
      </c>
      <c r="M73" s="18">
        <f t="shared" si="29"/>
        <v>0.40830253316493909</v>
      </c>
      <c r="N73" s="18">
        <f t="shared" si="30"/>
        <v>0.42020819919892488</v>
      </c>
    </row>
    <row r="74" spans="1:14">
      <c r="A74" s="592"/>
      <c r="C74" s="6"/>
      <c r="D74" s="6"/>
      <c r="E74" s="6"/>
      <c r="F74" s="6"/>
      <c r="G74" s="6"/>
    </row>
    <row r="75" spans="1:14">
      <c r="A75" s="592"/>
      <c r="B75" t="s">
        <v>32</v>
      </c>
      <c r="C75" s="19">
        <f>'2019_Pivots'!J73</f>
        <v>92469.055896769132</v>
      </c>
      <c r="D75" s="19">
        <f>'2019_Pivots'!K73</f>
        <v>96703.536905400266</v>
      </c>
      <c r="E75" s="19">
        <f>'2019_Pivots'!L73</f>
        <v>98064.210451873965</v>
      </c>
      <c r="F75" s="19">
        <f>'2019_Pivots'!M73</f>
        <v>101143.61795354739</v>
      </c>
      <c r="G75" s="19">
        <f>'2019_Pivots'!N73</f>
        <v>103223.59219596484</v>
      </c>
    </row>
    <row r="76" spans="1:14">
      <c r="A76" s="592"/>
      <c r="B76" t="s">
        <v>33</v>
      </c>
      <c r="C76" s="19">
        <f>'2019_Pivots'!J68</f>
        <v>61387.393502386818</v>
      </c>
      <c r="D76" s="19">
        <f>'2019_Pivots'!K68</f>
        <v>61552.093451900066</v>
      </c>
      <c r="E76" s="19">
        <f>'2019_Pivots'!L68</f>
        <v>62138.027154640178</v>
      </c>
      <c r="F76" s="19">
        <f>'2019_Pivots'!M68</f>
        <v>63533.336002062162</v>
      </c>
      <c r="G76" s="19">
        <f>'2019_Pivots'!N68</f>
        <v>66014.23559958885</v>
      </c>
    </row>
    <row r="78" spans="1:14">
      <c r="A78" s="591" t="s">
        <v>18</v>
      </c>
      <c r="B78" t="s">
        <v>35</v>
      </c>
      <c r="C78" s="6">
        <f>C67+C56+C46</f>
        <v>371251746</v>
      </c>
      <c r="D78" s="6">
        <f t="shared" ref="D78:G78" si="31">D67+D56+D46</f>
        <v>379699209</v>
      </c>
      <c r="E78" s="6">
        <f t="shared" si="31"/>
        <v>367424667</v>
      </c>
      <c r="F78" s="6">
        <f t="shared" si="31"/>
        <v>410677536</v>
      </c>
      <c r="G78" s="6">
        <f t="shared" si="31"/>
        <v>386790582</v>
      </c>
      <c r="I78" t="s">
        <v>35</v>
      </c>
      <c r="J78" s="19">
        <f>C42+C56+C67</f>
        <v>341924589</v>
      </c>
      <c r="K78" s="19">
        <f t="shared" ref="K78:N78" si="32">D42+D56+D67</f>
        <v>347035027</v>
      </c>
      <c r="L78" s="19">
        <f>E42+E56+E67</f>
        <v>332090592</v>
      </c>
      <c r="M78" s="19">
        <f t="shared" si="32"/>
        <v>330853076</v>
      </c>
      <c r="N78" s="19">
        <f t="shared" si="32"/>
        <v>332439175</v>
      </c>
    </row>
    <row r="79" spans="1:14">
      <c r="A79" s="591"/>
      <c r="B79" t="s">
        <v>24</v>
      </c>
      <c r="C79" s="6">
        <f t="shared" ref="C79" si="33">C68+C57+C48</f>
        <v>218428317.79438162</v>
      </c>
      <c r="D79" s="6">
        <f t="shared" ref="D79:G79" si="34">D68+D57+D48</f>
        <v>223145076.79751927</v>
      </c>
      <c r="E79" s="6">
        <f t="shared" si="34"/>
        <v>226297179.79067844</v>
      </c>
      <c r="F79" s="6">
        <f t="shared" si="34"/>
        <v>229671753.80366135</v>
      </c>
      <c r="G79" s="6">
        <f t="shared" si="34"/>
        <v>235443209.80931997</v>
      </c>
      <c r="I79" t="s">
        <v>24</v>
      </c>
      <c r="J79" s="19">
        <f>C43+C57+C68</f>
        <v>247755474</v>
      </c>
      <c r="K79" s="19">
        <f t="shared" ref="K79" si="35">D43+D57+D68</f>
        <v>255586618</v>
      </c>
      <c r="L79" s="19">
        <f t="shared" ref="L79" si="36">E43+E57+E68</f>
        <v>259178413</v>
      </c>
      <c r="M79" s="19">
        <f t="shared" ref="M79" si="37">F43+F57+F68</f>
        <v>262620952</v>
      </c>
      <c r="N79" s="19">
        <f t="shared" ref="N79" si="38">G43+G57+G68</f>
        <v>268672744</v>
      </c>
    </row>
    <row r="80" spans="1:14">
      <c r="A80" s="591"/>
      <c r="B80" t="s">
        <v>27</v>
      </c>
      <c r="C80" s="6">
        <f>C69+C58+C46</f>
        <v>589680063</v>
      </c>
      <c r="D80" s="6">
        <f t="shared" ref="D80:G80" si="39">D69+D58+D46</f>
        <v>602844285</v>
      </c>
      <c r="E80" s="6">
        <f t="shared" si="39"/>
        <v>593721846</v>
      </c>
      <c r="F80" s="6">
        <f t="shared" si="39"/>
        <v>640349289</v>
      </c>
      <c r="G80" s="6">
        <f t="shared" si="39"/>
        <v>622233791</v>
      </c>
      <c r="I80" t="s">
        <v>27</v>
      </c>
      <c r="J80" s="19">
        <f>C69+C58+J46</f>
        <v>589680063</v>
      </c>
      <c r="K80" s="19">
        <f t="shared" ref="K80:N80" si="40">D69+D58+K46</f>
        <v>602621645</v>
      </c>
      <c r="L80" s="19">
        <f>E69+E58+L46</f>
        <v>591269005</v>
      </c>
      <c r="M80" s="19">
        <f t="shared" si="40"/>
        <v>593474028</v>
      </c>
      <c r="N80" s="19">
        <f t="shared" si="40"/>
        <v>601111919</v>
      </c>
    </row>
    <row r="81" spans="1:7">
      <c r="A81" s="591"/>
      <c r="C81" s="6"/>
      <c r="D81" s="6"/>
      <c r="E81" s="6"/>
      <c r="F81" s="6"/>
      <c r="G81" s="6"/>
    </row>
    <row r="82" spans="1:7">
      <c r="A82" s="591"/>
      <c r="B82" t="s">
        <v>32</v>
      </c>
      <c r="C82" s="6">
        <f>'2019_Pivots'!J70</f>
        <v>40285.912834960822</v>
      </c>
      <c r="D82" s="6">
        <f>'2019_Pivots'!K70</f>
        <v>40579.629545636344</v>
      </c>
      <c r="E82" s="6">
        <f>'2019_Pivots'!L70</f>
        <v>39369.679508737529</v>
      </c>
      <c r="F82" s="6">
        <f>'2019_Pivots'!M70</f>
        <v>41096.635762505903</v>
      </c>
      <c r="G82" s="6">
        <f>'2019_Pivots'!N70</f>
        <v>42010.53342731062</v>
      </c>
    </row>
    <row r="83" spans="1:7">
      <c r="A83" s="591"/>
      <c r="B83" t="s">
        <v>33</v>
      </c>
      <c r="C83" s="6">
        <f>'2019_Pivots'!J65</f>
        <v>49100.550980799657</v>
      </c>
      <c r="D83" s="6">
        <f>'2019_Pivots'!K65</f>
        <v>47807.226812805871</v>
      </c>
      <c r="E83" s="6">
        <f>'2019_Pivots'!L65</f>
        <v>48031.950436183382</v>
      </c>
      <c r="F83" s="6">
        <f>'2019_Pivots'!M65</f>
        <v>50842.192652564539</v>
      </c>
      <c r="G83" s="6">
        <f>'2019_Pivots'!N65</f>
        <v>53072.769513831612</v>
      </c>
    </row>
    <row r="84" spans="1:7">
      <c r="C84" s="5"/>
      <c r="D84" s="5"/>
      <c r="E84" s="5"/>
      <c r="F84" s="5"/>
      <c r="G84" s="5"/>
    </row>
  </sheetData>
  <mergeCells count="8">
    <mergeCell ref="A78:A83"/>
    <mergeCell ref="A42:A54"/>
    <mergeCell ref="A3:A6"/>
    <mergeCell ref="A67:A76"/>
    <mergeCell ref="A23:A29"/>
    <mergeCell ref="A15:A21"/>
    <mergeCell ref="A31:A37"/>
    <mergeCell ref="A56:A65"/>
  </mergeCells>
  <printOptions horizontalCentered="1" gridLines="1"/>
  <pageMargins left="0.7" right="0.7" top="0.5" bottom="0.5" header="0" footer="0.3"/>
  <pageSetup scale="70" fitToHeight="0" orientation="landscape" r:id="rId1"/>
  <headerFooter>
    <oddFooter>&amp;LSummary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EAF8-EA42-4E03-8875-3F2FCDC5F29D}">
  <dimension ref="A1:AB325"/>
  <sheetViews>
    <sheetView workbookViewId="0"/>
    <sheetView workbookViewId="1"/>
  </sheetViews>
  <sheetFormatPr defaultRowHeight="15.75"/>
  <cols>
    <col min="1" max="1" width="29.375" bestFit="1" customWidth="1"/>
    <col min="5" max="5" width="11.25" bestFit="1" customWidth="1"/>
    <col min="6" max="6" width="13.625" bestFit="1" customWidth="1"/>
    <col min="10" max="10" width="36.875" bestFit="1" customWidth="1"/>
    <col min="11" max="11" width="16" bestFit="1" customWidth="1"/>
    <col min="12" max="17" width="13" bestFit="1" customWidth="1"/>
    <col min="18" max="18" width="14.75" bestFit="1" customWidth="1"/>
    <col min="19" max="19" width="5.875" bestFit="1" customWidth="1"/>
    <col min="20" max="20" width="36.875" bestFit="1" customWidth="1"/>
    <col min="21" max="21" width="16" bestFit="1" customWidth="1"/>
    <col min="22" max="27" width="13" bestFit="1" customWidth="1"/>
    <col min="28" max="28" width="14.75" bestFit="1" customWidth="1"/>
    <col min="29" max="31" width="8.375" bestFit="1" customWidth="1"/>
    <col min="32" max="32" width="20.75" bestFit="1" customWidth="1"/>
    <col min="33" max="38" width="11.875" bestFit="1" customWidth="1"/>
    <col min="39" max="39" width="30.75" bestFit="1" customWidth="1"/>
    <col min="40" max="40" width="32.625" bestFit="1" customWidth="1"/>
    <col min="41" max="41" width="22.875" bestFit="1" customWidth="1"/>
    <col min="42" max="42" width="25.875" bestFit="1" customWidth="1"/>
  </cols>
  <sheetData>
    <row r="1" spans="1:28">
      <c r="A1" s="4" t="s">
        <v>142</v>
      </c>
      <c r="B1" s="99"/>
      <c r="C1" s="99"/>
      <c r="D1" s="99"/>
      <c r="E1" s="99"/>
      <c r="F1" s="99"/>
      <c r="G1" s="99"/>
      <c r="J1" s="4" t="s">
        <v>143</v>
      </c>
      <c r="K1" s="99"/>
      <c r="L1" s="99"/>
      <c r="M1" s="99"/>
      <c r="N1" s="99"/>
      <c r="O1" s="99"/>
      <c r="P1" s="99"/>
    </row>
    <row r="2" spans="1:28">
      <c r="A2" t="s">
        <v>37</v>
      </c>
      <c r="B2" t="s">
        <v>80</v>
      </c>
      <c r="C2" t="s">
        <v>75</v>
      </c>
      <c r="D2" t="s">
        <v>76</v>
      </c>
      <c r="E2" t="s">
        <v>81</v>
      </c>
      <c r="F2" t="s">
        <v>82</v>
      </c>
      <c r="G2" t="s">
        <v>74</v>
      </c>
    </row>
    <row r="3" spans="1:28">
      <c r="A3" t="s">
        <v>53</v>
      </c>
      <c r="B3">
        <v>2014</v>
      </c>
      <c r="C3">
        <v>88</v>
      </c>
      <c r="D3">
        <v>54</v>
      </c>
      <c r="E3" s="3">
        <v>8948</v>
      </c>
      <c r="F3" s="3">
        <v>478938</v>
      </c>
      <c r="G3" t="s">
        <v>42</v>
      </c>
      <c r="J3" s="65"/>
      <c r="K3" s="65" t="s">
        <v>40</v>
      </c>
      <c r="L3" s="65"/>
      <c r="M3" s="65"/>
      <c r="N3" s="65"/>
      <c r="O3" s="65"/>
      <c r="P3" s="65"/>
      <c r="Q3" s="65"/>
      <c r="R3" s="65"/>
      <c r="U3" t="s">
        <v>40</v>
      </c>
    </row>
    <row r="4" spans="1:28">
      <c r="A4" t="s">
        <v>53</v>
      </c>
      <c r="B4">
        <v>2015</v>
      </c>
      <c r="C4">
        <v>91</v>
      </c>
      <c r="D4">
        <v>57</v>
      </c>
      <c r="E4" s="3">
        <v>9337</v>
      </c>
      <c r="F4" s="3">
        <v>528483</v>
      </c>
      <c r="G4" t="s">
        <v>42</v>
      </c>
      <c r="J4" s="13" t="s">
        <v>41</v>
      </c>
      <c r="K4" s="13">
        <v>2014</v>
      </c>
      <c r="L4" s="13">
        <v>2015</v>
      </c>
      <c r="M4" s="13">
        <v>2016</v>
      </c>
      <c r="N4" s="13">
        <v>2017</v>
      </c>
      <c r="O4" s="13">
        <v>2018</v>
      </c>
      <c r="P4" s="13">
        <v>2019</v>
      </c>
      <c r="Q4" s="13">
        <v>2020</v>
      </c>
      <c r="R4" s="13" t="s">
        <v>46</v>
      </c>
      <c r="T4" s="14" t="s">
        <v>41</v>
      </c>
      <c r="U4" s="14">
        <v>2014</v>
      </c>
      <c r="V4" s="14">
        <v>2015</v>
      </c>
      <c r="W4" s="14">
        <v>2016</v>
      </c>
      <c r="X4" s="14">
        <v>2017</v>
      </c>
      <c r="Y4" s="14">
        <v>2018</v>
      </c>
      <c r="Z4" s="14">
        <v>2019</v>
      </c>
      <c r="AA4" s="14">
        <v>2020</v>
      </c>
      <c r="AB4" s="14" t="s">
        <v>46</v>
      </c>
    </row>
    <row r="5" spans="1:28">
      <c r="A5" t="s">
        <v>53</v>
      </c>
      <c r="B5">
        <v>2016</v>
      </c>
      <c r="C5">
        <v>136</v>
      </c>
      <c r="D5">
        <v>69</v>
      </c>
      <c r="E5" s="3">
        <v>9658</v>
      </c>
      <c r="F5" s="3">
        <v>663269</v>
      </c>
      <c r="G5" t="s">
        <v>42</v>
      </c>
      <c r="J5" s="34" t="s">
        <v>42</v>
      </c>
      <c r="K5" s="93"/>
      <c r="L5" s="93"/>
      <c r="M5" s="93"/>
      <c r="N5" s="93"/>
      <c r="O5" s="93"/>
      <c r="P5" s="93"/>
      <c r="Q5" s="93"/>
      <c r="R5" s="93"/>
      <c r="T5" s="15" t="s">
        <v>42</v>
      </c>
      <c r="U5" s="36"/>
      <c r="V5" s="36"/>
      <c r="W5" s="36"/>
      <c r="X5" s="36"/>
      <c r="Y5" s="36"/>
      <c r="Z5" s="36"/>
      <c r="AA5" s="36"/>
      <c r="AB5" s="36"/>
    </row>
    <row r="6" spans="1:28">
      <c r="A6" t="s">
        <v>53</v>
      </c>
      <c r="B6">
        <v>2017</v>
      </c>
      <c r="C6">
        <v>141</v>
      </c>
      <c r="D6">
        <v>88</v>
      </c>
      <c r="E6" s="3">
        <v>10039</v>
      </c>
      <c r="F6" s="3">
        <v>886071</v>
      </c>
      <c r="G6" t="s">
        <v>42</v>
      </c>
      <c r="J6" s="100" t="s">
        <v>49</v>
      </c>
      <c r="K6" s="101"/>
      <c r="L6" s="101"/>
      <c r="M6" s="101"/>
      <c r="N6" s="101"/>
      <c r="O6" s="101"/>
      <c r="P6" s="101"/>
      <c r="Q6" s="101"/>
      <c r="R6" s="101"/>
      <c r="T6" s="33" t="s">
        <v>49</v>
      </c>
      <c r="U6" s="36"/>
      <c r="V6" s="36"/>
      <c r="W6" s="36"/>
      <c r="X6" s="36"/>
      <c r="Y6" s="36"/>
      <c r="Z6" s="36"/>
      <c r="AA6" s="36"/>
      <c r="AB6" s="36"/>
    </row>
    <row r="7" spans="1:28">
      <c r="A7" t="s">
        <v>53</v>
      </c>
      <c r="B7">
        <v>2018</v>
      </c>
      <c r="C7">
        <v>123</v>
      </c>
      <c r="D7">
        <v>86</v>
      </c>
      <c r="E7" s="3">
        <v>9809</v>
      </c>
      <c r="F7" s="3">
        <v>840977</v>
      </c>
      <c r="G7" t="s">
        <v>42</v>
      </c>
      <c r="J7" s="37" t="s">
        <v>38</v>
      </c>
      <c r="K7" s="36">
        <v>3289</v>
      </c>
      <c r="L7" s="36">
        <v>3352</v>
      </c>
      <c r="M7" s="36">
        <v>3349</v>
      </c>
      <c r="N7" s="36">
        <v>3360</v>
      </c>
      <c r="O7" s="36">
        <v>3444</v>
      </c>
      <c r="P7" s="36">
        <v>3497</v>
      </c>
      <c r="Q7" s="36">
        <v>3425</v>
      </c>
      <c r="R7" s="36">
        <v>23716</v>
      </c>
      <c r="T7" s="37" t="s">
        <v>38</v>
      </c>
      <c r="U7" s="36">
        <v>3289</v>
      </c>
      <c r="V7" s="36">
        <v>3352</v>
      </c>
      <c r="W7" s="36">
        <v>3349</v>
      </c>
      <c r="X7" s="36">
        <v>3360</v>
      </c>
      <c r="Y7" s="36">
        <v>3444</v>
      </c>
      <c r="Z7" s="36">
        <v>3497</v>
      </c>
      <c r="AA7" s="36">
        <v>3425</v>
      </c>
      <c r="AB7" s="36">
        <v>23716</v>
      </c>
    </row>
    <row r="8" spans="1:28">
      <c r="A8" t="s">
        <v>53</v>
      </c>
      <c r="B8">
        <v>2019</v>
      </c>
      <c r="C8">
        <v>101</v>
      </c>
      <c r="D8">
        <v>70</v>
      </c>
      <c r="E8" s="3">
        <v>11028</v>
      </c>
      <c r="F8" s="3">
        <v>771904</v>
      </c>
      <c r="G8" t="s">
        <v>42</v>
      </c>
      <c r="J8" s="37" t="s">
        <v>52</v>
      </c>
      <c r="K8" s="36">
        <v>881</v>
      </c>
      <c r="L8" s="36">
        <v>974</v>
      </c>
      <c r="M8" s="36">
        <v>1010</v>
      </c>
      <c r="N8" s="36">
        <v>1065</v>
      </c>
      <c r="O8" s="36">
        <v>1103</v>
      </c>
      <c r="P8" s="36">
        <v>1118</v>
      </c>
      <c r="Q8" s="36">
        <v>717</v>
      </c>
      <c r="R8" s="36">
        <v>6868</v>
      </c>
      <c r="T8" s="37" t="s">
        <v>52</v>
      </c>
      <c r="U8" s="36">
        <v>881</v>
      </c>
      <c r="V8" s="36">
        <v>974</v>
      </c>
      <c r="W8" s="36">
        <v>1010</v>
      </c>
      <c r="X8" s="36">
        <v>1065</v>
      </c>
      <c r="Y8" s="36">
        <v>1103</v>
      </c>
      <c r="Z8" s="36">
        <v>1118</v>
      </c>
      <c r="AA8" s="36">
        <v>717</v>
      </c>
      <c r="AB8" s="36">
        <v>6868</v>
      </c>
    </row>
    <row r="9" spans="1:28">
      <c r="A9" t="s">
        <v>53</v>
      </c>
      <c r="B9">
        <v>2020</v>
      </c>
      <c r="C9">
        <v>91</v>
      </c>
      <c r="D9">
        <v>42</v>
      </c>
      <c r="E9" s="3">
        <v>11619</v>
      </c>
      <c r="F9" s="3">
        <v>484139</v>
      </c>
      <c r="G9" t="s">
        <v>42</v>
      </c>
      <c r="J9" s="37" t="s">
        <v>54</v>
      </c>
      <c r="K9" s="36">
        <v>1051</v>
      </c>
      <c r="L9" s="36">
        <v>1018</v>
      </c>
      <c r="M9" s="36">
        <v>1017</v>
      </c>
      <c r="N9" s="36">
        <v>873</v>
      </c>
      <c r="O9" s="36">
        <v>849</v>
      </c>
      <c r="P9" s="36">
        <v>831</v>
      </c>
      <c r="Q9" s="36">
        <v>640</v>
      </c>
      <c r="R9" s="36">
        <v>6279</v>
      </c>
      <c r="T9" s="37" t="s">
        <v>54</v>
      </c>
      <c r="U9" s="36">
        <v>1051</v>
      </c>
      <c r="V9" s="36">
        <v>1018</v>
      </c>
      <c r="W9" s="36">
        <v>1017</v>
      </c>
      <c r="X9" s="36">
        <v>873</v>
      </c>
      <c r="Y9" s="36">
        <v>849</v>
      </c>
      <c r="Z9" s="36">
        <v>831</v>
      </c>
      <c r="AA9" s="36">
        <v>640</v>
      </c>
      <c r="AB9" s="36">
        <v>6279</v>
      </c>
    </row>
    <row r="10" spans="1:28">
      <c r="A10" t="s">
        <v>67</v>
      </c>
      <c r="B10">
        <v>2014</v>
      </c>
      <c r="C10">
        <v>762</v>
      </c>
      <c r="D10">
        <v>381</v>
      </c>
      <c r="E10" s="3">
        <v>51753</v>
      </c>
      <c r="F10" s="3">
        <v>19703389</v>
      </c>
      <c r="G10" t="s">
        <v>42</v>
      </c>
      <c r="J10" s="37" t="s">
        <v>67</v>
      </c>
      <c r="K10" s="36">
        <v>762</v>
      </c>
      <c r="L10" s="36">
        <v>633</v>
      </c>
      <c r="M10" s="36">
        <v>583</v>
      </c>
      <c r="N10" s="36">
        <v>289</v>
      </c>
      <c r="O10" s="36">
        <v>314</v>
      </c>
      <c r="P10" s="36">
        <v>434</v>
      </c>
      <c r="Q10" s="36">
        <v>351</v>
      </c>
      <c r="R10" s="36">
        <v>3366</v>
      </c>
      <c r="T10" s="37" t="s">
        <v>67</v>
      </c>
      <c r="U10" s="36">
        <v>762</v>
      </c>
      <c r="V10" s="36">
        <v>633</v>
      </c>
      <c r="W10" s="36">
        <v>583</v>
      </c>
      <c r="X10" s="36">
        <v>289</v>
      </c>
      <c r="Y10" s="36">
        <v>314</v>
      </c>
      <c r="Z10" s="36">
        <v>434</v>
      </c>
      <c r="AA10" s="36">
        <v>351</v>
      </c>
      <c r="AB10" s="36">
        <v>3366</v>
      </c>
    </row>
    <row r="11" spans="1:28">
      <c r="A11" t="s">
        <v>67</v>
      </c>
      <c r="B11">
        <v>2015</v>
      </c>
      <c r="C11">
        <v>633</v>
      </c>
      <c r="D11">
        <v>367</v>
      </c>
      <c r="E11" s="3">
        <v>52064</v>
      </c>
      <c r="F11" s="3">
        <v>19113186</v>
      </c>
      <c r="G11" t="s">
        <v>42</v>
      </c>
      <c r="J11" s="37" t="s">
        <v>60</v>
      </c>
      <c r="K11" s="36">
        <v>384</v>
      </c>
      <c r="L11" s="36">
        <v>451</v>
      </c>
      <c r="M11" s="36">
        <v>425</v>
      </c>
      <c r="N11" s="36">
        <v>312</v>
      </c>
      <c r="O11" s="36">
        <v>273</v>
      </c>
      <c r="P11" s="36">
        <v>286</v>
      </c>
      <c r="Q11" s="36">
        <v>231</v>
      </c>
      <c r="R11" s="36">
        <v>2362</v>
      </c>
      <c r="T11" s="37" t="s">
        <v>60</v>
      </c>
      <c r="U11" s="36">
        <v>384</v>
      </c>
      <c r="V11" s="36">
        <v>451</v>
      </c>
      <c r="W11" s="36">
        <v>425</v>
      </c>
      <c r="X11" s="36">
        <v>312</v>
      </c>
      <c r="Y11" s="36">
        <v>273</v>
      </c>
      <c r="Z11" s="36">
        <v>286</v>
      </c>
      <c r="AA11" s="36">
        <v>231</v>
      </c>
      <c r="AB11" s="36">
        <v>2362</v>
      </c>
    </row>
    <row r="12" spans="1:28">
      <c r="A12" t="s">
        <v>67</v>
      </c>
      <c r="B12">
        <v>2016</v>
      </c>
      <c r="C12">
        <v>583</v>
      </c>
      <c r="D12">
        <v>268</v>
      </c>
      <c r="E12" s="3">
        <v>56127</v>
      </c>
      <c r="F12" s="3">
        <v>15068292</v>
      </c>
      <c r="G12" t="s">
        <v>42</v>
      </c>
      <c r="J12" s="37" t="s">
        <v>61</v>
      </c>
      <c r="K12" s="36">
        <v>336</v>
      </c>
      <c r="L12" s="36">
        <v>338</v>
      </c>
      <c r="M12" s="36">
        <v>367</v>
      </c>
      <c r="N12" s="36">
        <v>298</v>
      </c>
      <c r="O12" s="36">
        <v>207</v>
      </c>
      <c r="P12" s="36">
        <v>177</v>
      </c>
      <c r="Q12" s="36">
        <v>141</v>
      </c>
      <c r="R12" s="36">
        <v>1864</v>
      </c>
      <c r="T12" s="37" t="s">
        <v>61</v>
      </c>
      <c r="U12" s="36">
        <v>336</v>
      </c>
      <c r="V12" s="36">
        <v>338</v>
      </c>
      <c r="W12" s="36">
        <v>367</v>
      </c>
      <c r="X12" s="36">
        <v>298</v>
      </c>
      <c r="Y12" s="36">
        <v>207</v>
      </c>
      <c r="Z12" s="36">
        <v>177</v>
      </c>
      <c r="AA12" s="36">
        <v>141</v>
      </c>
      <c r="AB12" s="36">
        <v>1864</v>
      </c>
    </row>
    <row r="13" spans="1:28">
      <c r="A13" t="s">
        <v>67</v>
      </c>
      <c r="B13">
        <v>2017</v>
      </c>
      <c r="C13">
        <v>289</v>
      </c>
      <c r="D13">
        <v>128</v>
      </c>
      <c r="E13" s="3">
        <v>74216</v>
      </c>
      <c r="F13" s="3">
        <v>9496595</v>
      </c>
      <c r="G13" t="s">
        <v>42</v>
      </c>
      <c r="J13" s="37" t="s">
        <v>64</v>
      </c>
      <c r="K13" s="36">
        <v>197</v>
      </c>
      <c r="L13" s="36">
        <v>157</v>
      </c>
      <c r="M13" s="36">
        <v>143</v>
      </c>
      <c r="N13" s="36">
        <v>145</v>
      </c>
      <c r="O13" s="36">
        <v>157</v>
      </c>
      <c r="P13" s="36">
        <v>175</v>
      </c>
      <c r="Q13" s="36">
        <v>165</v>
      </c>
      <c r="R13" s="36">
        <v>1139</v>
      </c>
      <c r="T13" s="37" t="s">
        <v>64</v>
      </c>
      <c r="U13" s="36">
        <v>197</v>
      </c>
      <c r="V13" s="36">
        <v>157</v>
      </c>
      <c r="W13" s="36">
        <v>143</v>
      </c>
      <c r="X13" s="36">
        <v>145</v>
      </c>
      <c r="Y13" s="36">
        <v>157</v>
      </c>
      <c r="Z13" s="36">
        <v>175</v>
      </c>
      <c r="AA13" s="36">
        <v>165</v>
      </c>
      <c r="AB13" s="36">
        <v>1139</v>
      </c>
    </row>
    <row r="14" spans="1:28">
      <c r="A14" t="s">
        <v>67</v>
      </c>
      <c r="B14">
        <v>2018</v>
      </c>
      <c r="C14">
        <v>314</v>
      </c>
      <c r="D14">
        <v>132</v>
      </c>
      <c r="E14" s="3">
        <v>70755</v>
      </c>
      <c r="F14" s="3">
        <v>9306085</v>
      </c>
      <c r="G14" t="s">
        <v>42</v>
      </c>
      <c r="J14" s="37" t="s">
        <v>56</v>
      </c>
      <c r="K14" s="36">
        <v>114</v>
      </c>
      <c r="L14" s="36">
        <v>117</v>
      </c>
      <c r="M14" s="36">
        <v>127</v>
      </c>
      <c r="N14" s="36">
        <v>131</v>
      </c>
      <c r="O14" s="36">
        <v>148</v>
      </c>
      <c r="P14" s="36">
        <v>149</v>
      </c>
      <c r="Q14" s="36">
        <v>96</v>
      </c>
      <c r="R14" s="36">
        <v>882</v>
      </c>
      <c r="T14" s="37" t="s">
        <v>56</v>
      </c>
      <c r="U14" s="36">
        <v>114</v>
      </c>
      <c r="V14" s="36">
        <v>117</v>
      </c>
      <c r="W14" s="36">
        <v>127</v>
      </c>
      <c r="X14" s="36">
        <v>131</v>
      </c>
      <c r="Y14" s="36">
        <v>148</v>
      </c>
      <c r="Z14" s="36">
        <v>149</v>
      </c>
      <c r="AA14" s="36">
        <v>96</v>
      </c>
      <c r="AB14" s="36">
        <v>882</v>
      </c>
    </row>
    <row r="15" spans="1:28">
      <c r="A15" t="s">
        <v>67</v>
      </c>
      <c r="B15">
        <v>2019</v>
      </c>
      <c r="C15">
        <v>434</v>
      </c>
      <c r="D15">
        <v>174</v>
      </c>
      <c r="E15" s="3">
        <v>61489</v>
      </c>
      <c r="F15" s="3">
        <v>10686757</v>
      </c>
      <c r="G15" t="s">
        <v>42</v>
      </c>
      <c r="J15" s="37" t="s">
        <v>55</v>
      </c>
      <c r="K15" s="36">
        <v>63</v>
      </c>
      <c r="L15" s="36">
        <v>74</v>
      </c>
      <c r="M15" s="36">
        <v>80</v>
      </c>
      <c r="N15" s="36">
        <v>91</v>
      </c>
      <c r="O15" s="36">
        <v>113</v>
      </c>
      <c r="P15" s="36">
        <v>111</v>
      </c>
      <c r="Q15" s="36">
        <v>104</v>
      </c>
      <c r="R15" s="36">
        <v>636</v>
      </c>
      <c r="T15" s="37" t="s">
        <v>55</v>
      </c>
      <c r="U15" s="36">
        <v>63</v>
      </c>
      <c r="V15" s="36">
        <v>74</v>
      </c>
      <c r="W15" s="36">
        <v>80</v>
      </c>
      <c r="X15" s="36">
        <v>91</v>
      </c>
      <c r="Y15" s="36">
        <v>113</v>
      </c>
      <c r="Z15" s="36">
        <v>111</v>
      </c>
      <c r="AA15" s="36">
        <v>104</v>
      </c>
      <c r="AB15" s="36">
        <v>636</v>
      </c>
    </row>
    <row r="16" spans="1:28">
      <c r="A16" t="s">
        <v>67</v>
      </c>
      <c r="B16">
        <v>2020</v>
      </c>
      <c r="C16">
        <v>351</v>
      </c>
      <c r="D16">
        <v>106</v>
      </c>
      <c r="E16" s="3">
        <v>60514</v>
      </c>
      <c r="F16" s="3">
        <v>6385490</v>
      </c>
      <c r="G16" t="s">
        <v>42</v>
      </c>
      <c r="J16" s="37" t="s">
        <v>53</v>
      </c>
      <c r="K16" s="36">
        <v>88</v>
      </c>
      <c r="L16" s="36">
        <v>91</v>
      </c>
      <c r="M16" s="36">
        <v>136</v>
      </c>
      <c r="N16" s="36">
        <v>141</v>
      </c>
      <c r="O16" s="36">
        <v>123</v>
      </c>
      <c r="P16" s="36">
        <v>101</v>
      </c>
      <c r="Q16" s="36">
        <v>91</v>
      </c>
      <c r="R16" s="36">
        <v>771</v>
      </c>
      <c r="T16" s="37" t="s">
        <v>53</v>
      </c>
      <c r="U16" s="36">
        <v>88</v>
      </c>
      <c r="V16" s="36">
        <v>91</v>
      </c>
      <c r="W16" s="36">
        <v>136</v>
      </c>
      <c r="X16" s="36">
        <v>141</v>
      </c>
      <c r="Y16" s="36">
        <v>123</v>
      </c>
      <c r="Z16" s="36">
        <v>101</v>
      </c>
      <c r="AA16" s="36">
        <v>91</v>
      </c>
      <c r="AB16" s="36">
        <v>771</v>
      </c>
    </row>
    <row r="17" spans="1:28">
      <c r="A17" t="s">
        <v>54</v>
      </c>
      <c r="B17">
        <v>2014</v>
      </c>
      <c r="C17">
        <v>1051</v>
      </c>
      <c r="D17">
        <v>728</v>
      </c>
      <c r="E17" s="3">
        <v>19673</v>
      </c>
      <c r="F17" s="3">
        <v>14330408</v>
      </c>
      <c r="G17" t="s">
        <v>42</v>
      </c>
      <c r="J17" s="37" t="s">
        <v>65</v>
      </c>
      <c r="K17" s="36">
        <v>27</v>
      </c>
      <c r="L17" s="36">
        <v>33</v>
      </c>
      <c r="M17" s="36">
        <v>45</v>
      </c>
      <c r="N17" s="36">
        <v>48</v>
      </c>
      <c r="O17" s="36">
        <v>64</v>
      </c>
      <c r="P17" s="36">
        <v>95</v>
      </c>
      <c r="Q17" s="36">
        <v>98</v>
      </c>
      <c r="R17" s="36">
        <v>410</v>
      </c>
      <c r="T17" s="37" t="s">
        <v>65</v>
      </c>
      <c r="U17" s="36">
        <v>27</v>
      </c>
      <c r="V17" s="36">
        <v>33</v>
      </c>
      <c r="W17" s="36">
        <v>45</v>
      </c>
      <c r="X17" s="36">
        <v>48</v>
      </c>
      <c r="Y17" s="36">
        <v>64</v>
      </c>
      <c r="Z17" s="36">
        <v>95</v>
      </c>
      <c r="AA17" s="36">
        <v>98</v>
      </c>
      <c r="AB17" s="36">
        <v>410</v>
      </c>
    </row>
    <row r="18" spans="1:28">
      <c r="A18" t="s">
        <v>54</v>
      </c>
      <c r="B18">
        <v>2015</v>
      </c>
      <c r="C18">
        <v>1018</v>
      </c>
      <c r="D18">
        <v>783</v>
      </c>
      <c r="E18" s="3">
        <v>17155</v>
      </c>
      <c r="F18" s="3">
        <v>13431068</v>
      </c>
      <c r="G18" t="s">
        <v>42</v>
      </c>
      <c r="J18" s="37" t="s">
        <v>19</v>
      </c>
      <c r="K18" s="36">
        <v>60</v>
      </c>
      <c r="L18" s="36">
        <v>61</v>
      </c>
      <c r="M18" s="36">
        <v>49</v>
      </c>
      <c r="N18" s="36">
        <v>56</v>
      </c>
      <c r="O18" s="36">
        <v>46</v>
      </c>
      <c r="P18" s="36">
        <v>55</v>
      </c>
      <c r="Q18" s="36">
        <v>60</v>
      </c>
      <c r="R18" s="36">
        <v>387</v>
      </c>
      <c r="T18" s="37" t="s">
        <v>19</v>
      </c>
      <c r="U18" s="36">
        <v>60</v>
      </c>
      <c r="V18" s="36">
        <v>61</v>
      </c>
      <c r="W18" s="36">
        <v>49</v>
      </c>
      <c r="X18" s="36">
        <v>56</v>
      </c>
      <c r="Y18" s="36">
        <v>46</v>
      </c>
      <c r="Z18" s="36">
        <v>55</v>
      </c>
      <c r="AA18" s="36">
        <v>60</v>
      </c>
      <c r="AB18" s="36">
        <v>387</v>
      </c>
    </row>
    <row r="19" spans="1:28">
      <c r="A19" t="s">
        <v>54</v>
      </c>
      <c r="B19">
        <v>2016</v>
      </c>
      <c r="C19">
        <v>1017</v>
      </c>
      <c r="D19">
        <v>768</v>
      </c>
      <c r="E19" s="3">
        <v>15218</v>
      </c>
      <c r="F19" s="3">
        <v>11693344</v>
      </c>
      <c r="G19" t="s">
        <v>42</v>
      </c>
      <c r="J19" s="37" t="s">
        <v>63</v>
      </c>
      <c r="K19" s="36">
        <v>19</v>
      </c>
      <c r="L19" s="36">
        <v>26</v>
      </c>
      <c r="M19" s="36">
        <v>22</v>
      </c>
      <c r="N19" s="36">
        <v>23</v>
      </c>
      <c r="O19" s="36">
        <v>30</v>
      </c>
      <c r="P19" s="36">
        <v>27</v>
      </c>
      <c r="Q19" s="36">
        <v>22</v>
      </c>
      <c r="R19" s="36">
        <v>169</v>
      </c>
      <c r="T19" s="37" t="s">
        <v>63</v>
      </c>
      <c r="U19" s="36">
        <v>19</v>
      </c>
      <c r="V19" s="36">
        <v>26</v>
      </c>
      <c r="W19" s="36">
        <v>22</v>
      </c>
      <c r="X19" s="36">
        <v>23</v>
      </c>
      <c r="Y19" s="36">
        <v>30</v>
      </c>
      <c r="Z19" s="36">
        <v>27</v>
      </c>
      <c r="AA19" s="36">
        <v>22</v>
      </c>
      <c r="AB19" s="36">
        <v>169</v>
      </c>
    </row>
    <row r="20" spans="1:28">
      <c r="A20" t="s">
        <v>54</v>
      </c>
      <c r="B20">
        <v>2017</v>
      </c>
      <c r="C20">
        <v>873</v>
      </c>
      <c r="D20">
        <v>687</v>
      </c>
      <c r="E20" s="3">
        <v>14591</v>
      </c>
      <c r="F20" s="3">
        <v>10029384</v>
      </c>
      <c r="G20" t="s">
        <v>42</v>
      </c>
      <c r="J20" s="37" t="s">
        <v>59</v>
      </c>
      <c r="K20" s="36">
        <v>20</v>
      </c>
      <c r="L20" s="36">
        <v>20</v>
      </c>
      <c r="M20" s="36">
        <v>18</v>
      </c>
      <c r="N20" s="36">
        <v>22</v>
      </c>
      <c r="O20" s="36">
        <v>24</v>
      </c>
      <c r="P20" s="36">
        <v>20</v>
      </c>
      <c r="Q20" s="36">
        <v>16</v>
      </c>
      <c r="R20" s="36">
        <v>140</v>
      </c>
      <c r="T20" s="37" t="s">
        <v>59</v>
      </c>
      <c r="U20" s="36">
        <v>20</v>
      </c>
      <c r="V20" s="36">
        <v>20</v>
      </c>
      <c r="W20" s="36">
        <v>18</v>
      </c>
      <c r="X20" s="36">
        <v>22</v>
      </c>
      <c r="Y20" s="36">
        <v>24</v>
      </c>
      <c r="Z20" s="36">
        <v>20</v>
      </c>
      <c r="AA20" s="36">
        <v>16</v>
      </c>
      <c r="AB20" s="36">
        <v>140</v>
      </c>
    </row>
    <row r="21" spans="1:28">
      <c r="A21" t="s">
        <v>54</v>
      </c>
      <c r="B21">
        <v>2018</v>
      </c>
      <c r="C21">
        <v>849</v>
      </c>
      <c r="D21">
        <v>649</v>
      </c>
      <c r="E21" s="3">
        <v>13750</v>
      </c>
      <c r="F21" s="3">
        <v>8917065</v>
      </c>
      <c r="G21" t="s">
        <v>42</v>
      </c>
      <c r="J21" s="37" t="s">
        <v>57</v>
      </c>
      <c r="K21" s="36"/>
      <c r="L21" s="36"/>
      <c r="M21" s="36">
        <v>10</v>
      </c>
      <c r="N21" s="36">
        <v>9</v>
      </c>
      <c r="O21" s="36">
        <v>6</v>
      </c>
      <c r="P21" s="36">
        <v>19</v>
      </c>
      <c r="Q21" s="36">
        <v>21</v>
      </c>
      <c r="R21" s="36">
        <v>65</v>
      </c>
      <c r="T21" s="37" t="s">
        <v>57</v>
      </c>
      <c r="U21" s="36"/>
      <c r="V21" s="36"/>
      <c r="W21" s="36">
        <v>10</v>
      </c>
      <c r="X21" s="36">
        <v>9</v>
      </c>
      <c r="Y21" s="36">
        <v>6</v>
      </c>
      <c r="Z21" s="36">
        <v>19</v>
      </c>
      <c r="AA21" s="36">
        <v>21</v>
      </c>
      <c r="AB21" s="36">
        <v>65</v>
      </c>
    </row>
    <row r="22" spans="1:28">
      <c r="A22" t="s">
        <v>54</v>
      </c>
      <c r="B22">
        <v>2019</v>
      </c>
      <c r="C22">
        <v>831</v>
      </c>
      <c r="D22">
        <v>604</v>
      </c>
      <c r="E22" s="3">
        <v>15199</v>
      </c>
      <c r="F22" s="3">
        <v>9180260</v>
      </c>
      <c r="G22" t="s">
        <v>42</v>
      </c>
      <c r="J22" s="37" t="s">
        <v>58</v>
      </c>
      <c r="K22" s="36">
        <v>20</v>
      </c>
      <c r="L22" s="36">
        <v>23</v>
      </c>
      <c r="M22" s="36">
        <v>20</v>
      </c>
      <c r="N22" s="36">
        <v>16</v>
      </c>
      <c r="O22" s="36">
        <v>17</v>
      </c>
      <c r="P22" s="36">
        <v>18</v>
      </c>
      <c r="Q22" s="36">
        <v>17</v>
      </c>
      <c r="R22" s="36">
        <v>131</v>
      </c>
      <c r="T22" s="37" t="s">
        <v>58</v>
      </c>
      <c r="U22" s="36">
        <v>20</v>
      </c>
      <c r="V22" s="36">
        <v>23</v>
      </c>
      <c r="W22" s="36">
        <v>20</v>
      </c>
      <c r="X22" s="36">
        <v>16</v>
      </c>
      <c r="Y22" s="36">
        <v>17</v>
      </c>
      <c r="Z22" s="36">
        <v>18</v>
      </c>
      <c r="AA22" s="36">
        <v>17</v>
      </c>
      <c r="AB22" s="36">
        <v>131</v>
      </c>
    </row>
    <row r="23" spans="1:28">
      <c r="A23" t="s">
        <v>54</v>
      </c>
      <c r="B23">
        <v>2020</v>
      </c>
      <c r="C23">
        <v>640</v>
      </c>
      <c r="D23">
        <v>283</v>
      </c>
      <c r="E23" s="3">
        <v>19239</v>
      </c>
      <c r="F23" s="3">
        <v>5445680</v>
      </c>
      <c r="G23" t="s">
        <v>42</v>
      </c>
      <c r="J23" s="37" t="s">
        <v>66</v>
      </c>
      <c r="K23" s="36"/>
      <c r="L23" s="36">
        <v>3</v>
      </c>
      <c r="M23" s="36">
        <v>3</v>
      </c>
      <c r="N23" s="36">
        <v>2</v>
      </c>
      <c r="O23" s="36">
        <v>4</v>
      </c>
      <c r="P23" s="36">
        <v>2</v>
      </c>
      <c r="Q23" s="36"/>
      <c r="R23" s="36">
        <v>14</v>
      </c>
      <c r="T23" s="37" t="s">
        <v>66</v>
      </c>
      <c r="U23" s="36"/>
      <c r="V23" s="36">
        <v>3</v>
      </c>
      <c r="W23" s="36">
        <v>3</v>
      </c>
      <c r="X23" s="36">
        <v>2</v>
      </c>
      <c r="Y23" s="36">
        <v>4</v>
      </c>
      <c r="Z23" s="36">
        <v>2</v>
      </c>
      <c r="AA23" s="36"/>
      <c r="AB23" s="36">
        <v>14</v>
      </c>
    </row>
    <row r="24" spans="1:28">
      <c r="A24" t="s">
        <v>52</v>
      </c>
      <c r="B24">
        <v>2014</v>
      </c>
      <c r="C24">
        <v>881</v>
      </c>
      <c r="D24">
        <v>456</v>
      </c>
      <c r="E24" s="3">
        <v>64285</v>
      </c>
      <c r="F24" s="3">
        <v>29327157</v>
      </c>
      <c r="G24" t="s">
        <v>42</v>
      </c>
      <c r="J24" s="100" t="s">
        <v>62</v>
      </c>
      <c r="K24" s="101"/>
      <c r="L24" s="101"/>
      <c r="M24" s="101"/>
      <c r="N24" s="101"/>
      <c r="O24" s="101"/>
      <c r="P24" s="101"/>
      <c r="Q24" s="101"/>
      <c r="R24" s="101"/>
      <c r="T24" s="33" t="s">
        <v>62</v>
      </c>
      <c r="U24" s="36"/>
      <c r="V24" s="36"/>
      <c r="W24" s="36"/>
      <c r="X24" s="36"/>
      <c r="Y24" s="36"/>
      <c r="Z24" s="36"/>
      <c r="AA24" s="36"/>
      <c r="AB24" s="36"/>
    </row>
    <row r="25" spans="1:28">
      <c r="A25" t="s">
        <v>52</v>
      </c>
      <c r="B25">
        <v>2015</v>
      </c>
      <c r="C25">
        <v>974</v>
      </c>
      <c r="D25">
        <v>500</v>
      </c>
      <c r="E25" s="3">
        <v>64902</v>
      </c>
      <c r="F25" s="3">
        <v>32441542</v>
      </c>
      <c r="G25" t="s">
        <v>42</v>
      </c>
      <c r="J25" s="37" t="s">
        <v>38</v>
      </c>
      <c r="K25" s="36">
        <v>3052</v>
      </c>
      <c r="L25" s="36">
        <v>3163</v>
      </c>
      <c r="M25" s="36">
        <v>3159</v>
      </c>
      <c r="N25" s="36">
        <v>3201</v>
      </c>
      <c r="O25" s="36">
        <v>3203</v>
      </c>
      <c r="P25" s="36">
        <v>3272</v>
      </c>
      <c r="Q25" s="36">
        <v>1888</v>
      </c>
      <c r="R25" s="36">
        <v>20938</v>
      </c>
      <c r="T25" s="37" t="s">
        <v>38</v>
      </c>
      <c r="U25" s="36">
        <v>3052</v>
      </c>
      <c r="V25" s="36">
        <v>3163</v>
      </c>
      <c r="W25" s="36">
        <v>3159</v>
      </c>
      <c r="X25" s="36">
        <v>3201</v>
      </c>
      <c r="Y25" s="36">
        <v>3203</v>
      </c>
      <c r="Z25" s="36">
        <v>3272</v>
      </c>
      <c r="AA25" s="36">
        <v>1888</v>
      </c>
      <c r="AB25" s="36">
        <v>20938</v>
      </c>
    </row>
    <row r="26" spans="1:28">
      <c r="A26" t="s">
        <v>52</v>
      </c>
      <c r="B26">
        <v>2016</v>
      </c>
      <c r="C26">
        <v>1010</v>
      </c>
      <c r="D26">
        <v>507</v>
      </c>
      <c r="E26" s="3">
        <v>65024</v>
      </c>
      <c r="F26" s="3">
        <v>32965951</v>
      </c>
      <c r="G26" t="s">
        <v>42</v>
      </c>
      <c r="J26" s="37" t="s">
        <v>52</v>
      </c>
      <c r="K26" s="36">
        <v>456</v>
      </c>
      <c r="L26" s="36">
        <v>500</v>
      </c>
      <c r="M26" s="36">
        <v>507</v>
      </c>
      <c r="N26" s="36">
        <v>501</v>
      </c>
      <c r="O26" s="36">
        <v>511</v>
      </c>
      <c r="P26" s="36">
        <v>503</v>
      </c>
      <c r="Q26" s="36">
        <v>231</v>
      </c>
      <c r="R26" s="36">
        <v>3209</v>
      </c>
      <c r="T26" s="37" t="s">
        <v>52</v>
      </c>
      <c r="U26" s="36">
        <v>456</v>
      </c>
      <c r="V26" s="36">
        <v>500</v>
      </c>
      <c r="W26" s="36">
        <v>507</v>
      </c>
      <c r="X26" s="36">
        <v>501</v>
      </c>
      <c r="Y26" s="36">
        <v>511</v>
      </c>
      <c r="Z26" s="36">
        <v>503</v>
      </c>
      <c r="AA26" s="36">
        <v>231</v>
      </c>
      <c r="AB26" s="36">
        <v>3209</v>
      </c>
    </row>
    <row r="27" spans="1:28">
      <c r="A27" t="s">
        <v>52</v>
      </c>
      <c r="B27">
        <v>2017</v>
      </c>
      <c r="C27">
        <v>1065</v>
      </c>
      <c r="D27">
        <v>501</v>
      </c>
      <c r="E27" s="3">
        <v>66716</v>
      </c>
      <c r="F27" s="3">
        <v>33396980</v>
      </c>
      <c r="G27" t="s">
        <v>42</v>
      </c>
      <c r="J27" s="37" t="s">
        <v>54</v>
      </c>
      <c r="K27" s="36">
        <v>728</v>
      </c>
      <c r="L27" s="36">
        <v>783</v>
      </c>
      <c r="M27" s="36">
        <v>768</v>
      </c>
      <c r="N27" s="36">
        <v>687</v>
      </c>
      <c r="O27" s="36">
        <v>649</v>
      </c>
      <c r="P27" s="36">
        <v>604</v>
      </c>
      <c r="Q27" s="36">
        <v>283</v>
      </c>
      <c r="R27" s="36">
        <v>4502</v>
      </c>
      <c r="T27" s="37" t="s">
        <v>54</v>
      </c>
      <c r="U27" s="36">
        <v>728</v>
      </c>
      <c r="V27" s="36">
        <v>783</v>
      </c>
      <c r="W27" s="36">
        <v>768</v>
      </c>
      <c r="X27" s="36">
        <v>687</v>
      </c>
      <c r="Y27" s="36">
        <v>649</v>
      </c>
      <c r="Z27" s="36">
        <v>604</v>
      </c>
      <c r="AA27" s="36">
        <v>283</v>
      </c>
      <c r="AB27" s="36">
        <v>4502</v>
      </c>
    </row>
    <row r="28" spans="1:28">
      <c r="A28" t="s">
        <v>52</v>
      </c>
      <c r="B28">
        <v>2018</v>
      </c>
      <c r="C28">
        <v>1103</v>
      </c>
      <c r="D28">
        <v>511</v>
      </c>
      <c r="E28" s="3">
        <v>67534</v>
      </c>
      <c r="F28" s="3">
        <v>34509225</v>
      </c>
      <c r="G28" t="s">
        <v>42</v>
      </c>
      <c r="J28" s="37" t="s">
        <v>67</v>
      </c>
      <c r="K28" s="36">
        <v>381</v>
      </c>
      <c r="L28" s="36">
        <v>367</v>
      </c>
      <c r="M28" s="36">
        <v>268</v>
      </c>
      <c r="N28" s="36">
        <v>128</v>
      </c>
      <c r="O28" s="36">
        <v>132</v>
      </c>
      <c r="P28" s="36">
        <v>174</v>
      </c>
      <c r="Q28" s="36">
        <v>106</v>
      </c>
      <c r="R28" s="36">
        <v>1556</v>
      </c>
      <c r="T28" s="37" t="s">
        <v>67</v>
      </c>
      <c r="U28" s="36">
        <v>381</v>
      </c>
      <c r="V28" s="36">
        <v>367</v>
      </c>
      <c r="W28" s="36">
        <v>268</v>
      </c>
      <c r="X28" s="36">
        <v>128</v>
      </c>
      <c r="Y28" s="36">
        <v>132</v>
      </c>
      <c r="Z28" s="36">
        <v>174</v>
      </c>
      <c r="AA28" s="36">
        <v>106</v>
      </c>
      <c r="AB28" s="36">
        <v>1556</v>
      </c>
    </row>
    <row r="29" spans="1:28">
      <c r="A29" t="s">
        <v>52</v>
      </c>
      <c r="B29">
        <v>2019</v>
      </c>
      <c r="C29">
        <v>1118</v>
      </c>
      <c r="D29">
        <v>503</v>
      </c>
      <c r="E29" s="3">
        <v>68033</v>
      </c>
      <c r="F29" s="3">
        <v>34196544</v>
      </c>
      <c r="G29" t="s">
        <v>42</v>
      </c>
      <c r="J29" s="37" t="s">
        <v>60</v>
      </c>
      <c r="K29" s="36">
        <v>230</v>
      </c>
      <c r="L29" s="36">
        <v>256</v>
      </c>
      <c r="M29" s="36">
        <v>250</v>
      </c>
      <c r="N29" s="36">
        <v>177</v>
      </c>
      <c r="O29" s="36">
        <v>158</v>
      </c>
      <c r="P29" s="36">
        <v>152</v>
      </c>
      <c r="Q29" s="36">
        <v>87</v>
      </c>
      <c r="R29" s="36">
        <v>1310</v>
      </c>
      <c r="T29" s="37" t="s">
        <v>60</v>
      </c>
      <c r="U29" s="36">
        <v>230</v>
      </c>
      <c r="V29" s="36">
        <v>256</v>
      </c>
      <c r="W29" s="36">
        <v>250</v>
      </c>
      <c r="X29" s="36">
        <v>177</v>
      </c>
      <c r="Y29" s="36">
        <v>158</v>
      </c>
      <c r="Z29" s="36">
        <v>152</v>
      </c>
      <c r="AA29" s="36">
        <v>87</v>
      </c>
      <c r="AB29" s="36">
        <v>1310</v>
      </c>
    </row>
    <row r="30" spans="1:28">
      <c r="A30" t="s">
        <v>52</v>
      </c>
      <c r="B30">
        <v>2020</v>
      </c>
      <c r="C30">
        <v>717</v>
      </c>
      <c r="D30">
        <v>231</v>
      </c>
      <c r="E30" s="3">
        <v>67987</v>
      </c>
      <c r="F30" s="3">
        <v>15693503</v>
      </c>
      <c r="G30" t="s">
        <v>42</v>
      </c>
      <c r="J30" s="37" t="s">
        <v>61</v>
      </c>
      <c r="K30" s="36">
        <v>243</v>
      </c>
      <c r="L30" s="36">
        <v>239</v>
      </c>
      <c r="M30" s="36">
        <v>248</v>
      </c>
      <c r="N30" s="36">
        <v>204</v>
      </c>
      <c r="O30" s="36">
        <v>160</v>
      </c>
      <c r="P30" s="36">
        <v>129</v>
      </c>
      <c r="Q30" s="36">
        <v>62</v>
      </c>
      <c r="R30" s="36">
        <v>1285</v>
      </c>
      <c r="T30" s="37" t="s">
        <v>61</v>
      </c>
      <c r="U30" s="36">
        <v>243</v>
      </c>
      <c r="V30" s="36">
        <v>239</v>
      </c>
      <c r="W30" s="36">
        <v>248</v>
      </c>
      <c r="X30" s="36">
        <v>204</v>
      </c>
      <c r="Y30" s="36">
        <v>160</v>
      </c>
      <c r="Z30" s="36">
        <v>129</v>
      </c>
      <c r="AA30" s="36">
        <v>62</v>
      </c>
      <c r="AB30" s="36">
        <v>1285</v>
      </c>
    </row>
    <row r="31" spans="1:28">
      <c r="A31" t="s">
        <v>55</v>
      </c>
      <c r="B31">
        <v>2014</v>
      </c>
      <c r="C31">
        <v>63</v>
      </c>
      <c r="D31">
        <v>41</v>
      </c>
      <c r="E31" s="3">
        <v>9890</v>
      </c>
      <c r="F31" s="3">
        <v>408735</v>
      </c>
      <c r="G31" t="s">
        <v>42</v>
      </c>
      <c r="J31" s="37" t="s">
        <v>64</v>
      </c>
      <c r="K31" s="36">
        <v>163</v>
      </c>
      <c r="L31" s="36">
        <v>126</v>
      </c>
      <c r="M31" s="36">
        <v>113</v>
      </c>
      <c r="N31" s="36">
        <v>110</v>
      </c>
      <c r="O31" s="36">
        <v>125</v>
      </c>
      <c r="P31" s="36">
        <v>147</v>
      </c>
      <c r="Q31" s="36">
        <v>77</v>
      </c>
      <c r="R31" s="36">
        <v>861</v>
      </c>
      <c r="T31" s="37" t="s">
        <v>64</v>
      </c>
      <c r="U31" s="36">
        <v>163</v>
      </c>
      <c r="V31" s="36">
        <v>126</v>
      </c>
      <c r="W31" s="36">
        <v>113</v>
      </c>
      <c r="X31" s="36">
        <v>110</v>
      </c>
      <c r="Y31" s="36">
        <v>125</v>
      </c>
      <c r="Z31" s="36">
        <v>147</v>
      </c>
      <c r="AA31" s="36">
        <v>77</v>
      </c>
      <c r="AB31" s="36">
        <v>861</v>
      </c>
    </row>
    <row r="32" spans="1:28">
      <c r="A32" t="s">
        <v>55</v>
      </c>
      <c r="B32">
        <v>2015</v>
      </c>
      <c r="C32">
        <v>74</v>
      </c>
      <c r="D32">
        <v>55</v>
      </c>
      <c r="E32" s="3">
        <v>9757</v>
      </c>
      <c r="F32" s="3">
        <v>535249</v>
      </c>
      <c r="G32" t="s">
        <v>42</v>
      </c>
      <c r="J32" s="37" t="s">
        <v>56</v>
      </c>
      <c r="K32" s="36">
        <v>75</v>
      </c>
      <c r="L32" s="36">
        <v>82</v>
      </c>
      <c r="M32" s="36">
        <v>85</v>
      </c>
      <c r="N32" s="36">
        <v>85</v>
      </c>
      <c r="O32" s="36">
        <v>100</v>
      </c>
      <c r="P32" s="36">
        <v>92</v>
      </c>
      <c r="Q32" s="36">
        <v>41</v>
      </c>
      <c r="R32" s="36">
        <v>560</v>
      </c>
      <c r="T32" s="37" t="s">
        <v>56</v>
      </c>
      <c r="U32" s="36">
        <v>75</v>
      </c>
      <c r="V32" s="36">
        <v>82</v>
      </c>
      <c r="W32" s="36">
        <v>85</v>
      </c>
      <c r="X32" s="36">
        <v>85</v>
      </c>
      <c r="Y32" s="36">
        <v>100</v>
      </c>
      <c r="Z32" s="36">
        <v>92</v>
      </c>
      <c r="AA32" s="36">
        <v>41</v>
      </c>
      <c r="AB32" s="36">
        <v>560</v>
      </c>
    </row>
    <row r="33" spans="1:28">
      <c r="A33" t="s">
        <v>55</v>
      </c>
      <c r="B33">
        <v>2016</v>
      </c>
      <c r="C33">
        <v>80</v>
      </c>
      <c r="D33">
        <v>61</v>
      </c>
      <c r="E33" s="3">
        <v>10809</v>
      </c>
      <c r="F33" s="3">
        <v>660824</v>
      </c>
      <c r="G33" t="s">
        <v>42</v>
      </c>
      <c r="J33" s="37" t="s">
        <v>55</v>
      </c>
      <c r="K33" s="36">
        <v>41</v>
      </c>
      <c r="L33" s="36">
        <v>55</v>
      </c>
      <c r="M33" s="36">
        <v>61</v>
      </c>
      <c r="N33" s="36">
        <v>62</v>
      </c>
      <c r="O33" s="36">
        <v>76</v>
      </c>
      <c r="P33" s="36">
        <v>87</v>
      </c>
      <c r="Q33" s="36">
        <v>48</v>
      </c>
      <c r="R33" s="36">
        <v>430</v>
      </c>
      <c r="T33" s="37" t="s">
        <v>55</v>
      </c>
      <c r="U33" s="36">
        <v>41</v>
      </c>
      <c r="V33" s="36">
        <v>55</v>
      </c>
      <c r="W33" s="36">
        <v>61</v>
      </c>
      <c r="X33" s="36">
        <v>62</v>
      </c>
      <c r="Y33" s="36">
        <v>76</v>
      </c>
      <c r="Z33" s="36">
        <v>87</v>
      </c>
      <c r="AA33" s="36">
        <v>48</v>
      </c>
      <c r="AB33" s="36">
        <v>430</v>
      </c>
    </row>
    <row r="34" spans="1:28">
      <c r="A34" t="s">
        <v>55</v>
      </c>
      <c r="B34">
        <v>2017</v>
      </c>
      <c r="C34">
        <v>91</v>
      </c>
      <c r="D34">
        <v>62</v>
      </c>
      <c r="E34" s="3">
        <v>12993</v>
      </c>
      <c r="F34" s="3">
        <v>802423</v>
      </c>
      <c r="G34" t="s">
        <v>42</v>
      </c>
      <c r="J34" s="37" t="s">
        <v>53</v>
      </c>
      <c r="K34" s="36">
        <v>54</v>
      </c>
      <c r="L34" s="36">
        <v>57</v>
      </c>
      <c r="M34" s="36">
        <v>69</v>
      </c>
      <c r="N34" s="36">
        <v>88</v>
      </c>
      <c r="O34" s="36">
        <v>86</v>
      </c>
      <c r="P34" s="36">
        <v>70</v>
      </c>
      <c r="Q34" s="36">
        <v>42</v>
      </c>
      <c r="R34" s="36">
        <v>466</v>
      </c>
      <c r="T34" s="37" t="s">
        <v>53</v>
      </c>
      <c r="U34" s="36">
        <v>54</v>
      </c>
      <c r="V34" s="36">
        <v>57</v>
      </c>
      <c r="W34" s="36">
        <v>69</v>
      </c>
      <c r="X34" s="36">
        <v>88</v>
      </c>
      <c r="Y34" s="36">
        <v>86</v>
      </c>
      <c r="Z34" s="36">
        <v>70</v>
      </c>
      <c r="AA34" s="36">
        <v>42</v>
      </c>
      <c r="AB34" s="36">
        <v>466</v>
      </c>
    </row>
    <row r="35" spans="1:28">
      <c r="A35" t="s">
        <v>55</v>
      </c>
      <c r="B35">
        <v>2018</v>
      </c>
      <c r="C35">
        <v>113</v>
      </c>
      <c r="D35">
        <v>76</v>
      </c>
      <c r="E35" s="3">
        <v>12832</v>
      </c>
      <c r="F35" s="3">
        <v>974416</v>
      </c>
      <c r="G35" t="s">
        <v>42</v>
      </c>
      <c r="J35" s="37" t="s">
        <v>65</v>
      </c>
      <c r="K35" s="36">
        <v>22</v>
      </c>
      <c r="L35" s="36">
        <v>24</v>
      </c>
      <c r="M35" s="36">
        <v>32</v>
      </c>
      <c r="N35" s="36">
        <v>40</v>
      </c>
      <c r="O35" s="36">
        <v>47</v>
      </c>
      <c r="P35" s="36">
        <v>67</v>
      </c>
      <c r="Q35" s="36">
        <v>48</v>
      </c>
      <c r="R35" s="36">
        <v>280</v>
      </c>
      <c r="T35" s="37" t="s">
        <v>65</v>
      </c>
      <c r="U35" s="36">
        <v>22</v>
      </c>
      <c r="V35" s="36">
        <v>24</v>
      </c>
      <c r="W35" s="36">
        <v>32</v>
      </c>
      <c r="X35" s="36">
        <v>40</v>
      </c>
      <c r="Y35" s="36">
        <v>47</v>
      </c>
      <c r="Z35" s="36">
        <v>67</v>
      </c>
      <c r="AA35" s="36">
        <v>48</v>
      </c>
      <c r="AB35" s="36">
        <v>280</v>
      </c>
    </row>
    <row r="36" spans="1:28">
      <c r="A36" t="s">
        <v>55</v>
      </c>
      <c r="B36">
        <v>2019</v>
      </c>
      <c r="C36">
        <v>111</v>
      </c>
      <c r="D36">
        <v>87</v>
      </c>
      <c r="E36" s="3">
        <v>13283</v>
      </c>
      <c r="F36" s="3">
        <v>1156890</v>
      </c>
      <c r="G36" t="s">
        <v>42</v>
      </c>
      <c r="J36" s="37" t="s">
        <v>19</v>
      </c>
      <c r="K36" s="36">
        <v>45.306799663781192</v>
      </c>
      <c r="L36" s="36">
        <v>42.753377804517477</v>
      </c>
      <c r="M36" s="36">
        <v>38.446533209278677</v>
      </c>
      <c r="N36" s="36">
        <v>36.391740940557874</v>
      </c>
      <c r="O36" s="36">
        <v>37.030096405373804</v>
      </c>
      <c r="P36" s="36">
        <v>41.602694134033825</v>
      </c>
      <c r="Q36" s="36">
        <v>27.241066037187906</v>
      </c>
      <c r="R36" s="36">
        <v>268.77230819473073</v>
      </c>
      <c r="T36" s="37" t="s">
        <v>19</v>
      </c>
      <c r="U36" s="36">
        <v>45.306799663781192</v>
      </c>
      <c r="V36" s="36">
        <v>42.753377804517477</v>
      </c>
      <c r="W36" s="36">
        <v>38.446533209278677</v>
      </c>
      <c r="X36" s="36">
        <v>36.391740940557874</v>
      </c>
      <c r="Y36" s="36">
        <v>37.030096405373804</v>
      </c>
      <c r="Z36" s="36">
        <v>41.602694134033825</v>
      </c>
      <c r="AA36" s="36">
        <v>27.241066037187906</v>
      </c>
      <c r="AB36" s="36">
        <v>268.77230819473073</v>
      </c>
    </row>
    <row r="37" spans="1:28">
      <c r="A37" t="s">
        <v>55</v>
      </c>
      <c r="B37">
        <v>2020</v>
      </c>
      <c r="C37">
        <v>104</v>
      </c>
      <c r="D37">
        <v>48</v>
      </c>
      <c r="E37" s="3">
        <v>12979</v>
      </c>
      <c r="F37" s="3">
        <v>625429</v>
      </c>
      <c r="G37" t="s">
        <v>42</v>
      </c>
      <c r="J37" s="37" t="s">
        <v>63</v>
      </c>
      <c r="K37" s="36">
        <v>16</v>
      </c>
      <c r="L37" s="36">
        <v>16</v>
      </c>
      <c r="M37" s="36">
        <v>16</v>
      </c>
      <c r="N37" s="36">
        <v>19</v>
      </c>
      <c r="O37" s="36">
        <v>21</v>
      </c>
      <c r="P37" s="36">
        <v>20</v>
      </c>
      <c r="Q37" s="36">
        <v>10</v>
      </c>
      <c r="R37" s="36">
        <v>118</v>
      </c>
      <c r="T37" s="37" t="s">
        <v>63</v>
      </c>
      <c r="U37" s="36">
        <v>16</v>
      </c>
      <c r="V37" s="36">
        <v>16</v>
      </c>
      <c r="W37" s="36">
        <v>16</v>
      </c>
      <c r="X37" s="36">
        <v>19</v>
      </c>
      <c r="Y37" s="36">
        <v>21</v>
      </c>
      <c r="Z37" s="36">
        <v>20</v>
      </c>
      <c r="AA37" s="36">
        <v>10</v>
      </c>
      <c r="AB37" s="36">
        <v>118</v>
      </c>
    </row>
    <row r="38" spans="1:28">
      <c r="A38" t="s">
        <v>56</v>
      </c>
      <c r="B38">
        <v>2014</v>
      </c>
      <c r="C38">
        <v>114</v>
      </c>
      <c r="D38">
        <v>75</v>
      </c>
      <c r="E38" s="3">
        <v>12529</v>
      </c>
      <c r="F38" s="3">
        <v>939466</v>
      </c>
      <c r="G38" t="s">
        <v>42</v>
      </c>
      <c r="J38" s="37" t="s">
        <v>59</v>
      </c>
      <c r="K38" s="36">
        <v>18</v>
      </c>
      <c r="L38" s="36">
        <v>17</v>
      </c>
      <c r="M38" s="36">
        <v>15</v>
      </c>
      <c r="N38" s="36">
        <v>17</v>
      </c>
      <c r="O38" s="36">
        <v>17</v>
      </c>
      <c r="P38" s="36">
        <v>15</v>
      </c>
      <c r="Q38" s="36">
        <v>7</v>
      </c>
      <c r="R38" s="36">
        <v>106</v>
      </c>
      <c r="T38" s="37" t="s">
        <v>59</v>
      </c>
      <c r="U38" s="36">
        <v>18</v>
      </c>
      <c r="V38" s="36">
        <v>17</v>
      </c>
      <c r="W38" s="36">
        <v>15</v>
      </c>
      <c r="X38" s="36">
        <v>17</v>
      </c>
      <c r="Y38" s="36">
        <v>17</v>
      </c>
      <c r="Z38" s="36">
        <v>15</v>
      </c>
      <c r="AA38" s="36">
        <v>7</v>
      </c>
      <c r="AB38" s="36">
        <v>106</v>
      </c>
    </row>
    <row r="39" spans="1:28">
      <c r="A39" t="s">
        <v>56</v>
      </c>
      <c r="B39">
        <v>2015</v>
      </c>
      <c r="C39">
        <v>117</v>
      </c>
      <c r="D39">
        <v>82</v>
      </c>
      <c r="E39" s="3">
        <v>12613</v>
      </c>
      <c r="F39" s="3">
        <v>1037159</v>
      </c>
      <c r="G39" t="s">
        <v>42</v>
      </c>
      <c r="J39" s="37" t="s">
        <v>57</v>
      </c>
      <c r="K39" s="36"/>
      <c r="L39" s="36"/>
      <c r="M39" s="36">
        <v>7</v>
      </c>
      <c r="N39" s="36">
        <v>6</v>
      </c>
      <c r="O39" s="36">
        <v>4</v>
      </c>
      <c r="P39" s="36">
        <v>9</v>
      </c>
      <c r="Q39" s="36">
        <v>7</v>
      </c>
      <c r="R39" s="36">
        <v>33</v>
      </c>
      <c r="T39" s="37" t="s">
        <v>57</v>
      </c>
      <c r="U39" s="36"/>
      <c r="V39" s="36"/>
      <c r="W39" s="36">
        <v>7</v>
      </c>
      <c r="X39" s="36">
        <v>6</v>
      </c>
      <c r="Y39" s="36">
        <v>4</v>
      </c>
      <c r="Z39" s="36">
        <v>9</v>
      </c>
      <c r="AA39" s="36">
        <v>7</v>
      </c>
      <c r="AB39" s="36">
        <v>33</v>
      </c>
    </row>
    <row r="40" spans="1:28">
      <c r="A40" t="s">
        <v>56</v>
      </c>
      <c r="B40">
        <v>2016</v>
      </c>
      <c r="C40">
        <v>127</v>
      </c>
      <c r="D40">
        <v>85</v>
      </c>
      <c r="E40" s="3">
        <v>14805</v>
      </c>
      <c r="F40" s="3">
        <v>1257465</v>
      </c>
      <c r="G40" t="s">
        <v>42</v>
      </c>
      <c r="J40" s="37" t="s">
        <v>58</v>
      </c>
      <c r="K40" s="36">
        <v>17</v>
      </c>
      <c r="L40" s="36">
        <v>18</v>
      </c>
      <c r="M40" s="36">
        <v>16</v>
      </c>
      <c r="N40" s="36">
        <v>13</v>
      </c>
      <c r="O40" s="36">
        <v>12</v>
      </c>
      <c r="P40" s="36">
        <v>13</v>
      </c>
      <c r="Q40" s="36">
        <v>6</v>
      </c>
      <c r="R40" s="36">
        <v>95</v>
      </c>
      <c r="T40" s="37" t="s">
        <v>58</v>
      </c>
      <c r="U40" s="36">
        <v>17</v>
      </c>
      <c r="V40" s="36">
        <v>18</v>
      </c>
      <c r="W40" s="36">
        <v>16</v>
      </c>
      <c r="X40" s="36">
        <v>13</v>
      </c>
      <c r="Y40" s="36">
        <v>12</v>
      </c>
      <c r="Z40" s="36">
        <v>13</v>
      </c>
      <c r="AA40" s="36">
        <v>6</v>
      </c>
      <c r="AB40" s="36">
        <v>95</v>
      </c>
    </row>
    <row r="41" spans="1:28">
      <c r="A41" t="s">
        <v>56</v>
      </c>
      <c r="B41">
        <v>2017</v>
      </c>
      <c r="C41">
        <v>131</v>
      </c>
      <c r="D41">
        <v>85</v>
      </c>
      <c r="E41" s="3">
        <v>15814</v>
      </c>
      <c r="F41" s="3">
        <v>1345531</v>
      </c>
      <c r="G41" t="s">
        <v>42</v>
      </c>
      <c r="J41" s="37" t="s">
        <v>66</v>
      </c>
      <c r="K41" s="36"/>
      <c r="L41" s="36">
        <v>1</v>
      </c>
      <c r="M41" s="36">
        <v>2</v>
      </c>
      <c r="N41" s="36">
        <v>2</v>
      </c>
      <c r="O41" s="36">
        <v>2</v>
      </c>
      <c r="P41" s="36">
        <v>0</v>
      </c>
      <c r="Q41" s="36"/>
      <c r="R41" s="36">
        <v>7</v>
      </c>
      <c r="T41" s="37" t="s">
        <v>66</v>
      </c>
      <c r="U41" s="36"/>
      <c r="V41" s="36">
        <v>1</v>
      </c>
      <c r="W41" s="36">
        <v>2</v>
      </c>
      <c r="X41" s="36">
        <v>2</v>
      </c>
      <c r="Y41" s="36">
        <v>2</v>
      </c>
      <c r="Z41" s="36">
        <v>0</v>
      </c>
      <c r="AA41" s="36"/>
      <c r="AB41" s="36">
        <v>7</v>
      </c>
    </row>
    <row r="42" spans="1:28">
      <c r="A42" t="s">
        <v>56</v>
      </c>
      <c r="B42">
        <v>2018</v>
      </c>
      <c r="C42">
        <v>148</v>
      </c>
      <c r="D42">
        <v>100</v>
      </c>
      <c r="E42" s="3">
        <v>13647</v>
      </c>
      <c r="F42" s="3">
        <v>1370564</v>
      </c>
      <c r="G42" t="s">
        <v>42</v>
      </c>
      <c r="J42" s="100" t="s">
        <v>51</v>
      </c>
      <c r="K42" s="48"/>
      <c r="L42" s="48"/>
      <c r="M42" s="48"/>
      <c r="N42" s="48"/>
      <c r="O42" s="48"/>
      <c r="P42" s="48"/>
      <c r="Q42" s="48"/>
      <c r="R42" s="48"/>
      <c r="T42" s="33" t="s">
        <v>51</v>
      </c>
      <c r="U42" s="19"/>
      <c r="V42" s="19"/>
      <c r="W42" s="19"/>
      <c r="X42" s="19"/>
      <c r="Y42" s="19"/>
      <c r="Z42" s="19"/>
      <c r="AA42" s="19"/>
      <c r="AB42" s="19"/>
    </row>
    <row r="43" spans="1:28">
      <c r="A43" t="s">
        <v>56</v>
      </c>
      <c r="B43">
        <v>2019</v>
      </c>
      <c r="C43">
        <v>149</v>
      </c>
      <c r="D43">
        <v>92</v>
      </c>
      <c r="E43" s="3">
        <v>16801</v>
      </c>
      <c r="F43" s="3">
        <v>1547341</v>
      </c>
      <c r="G43" t="s">
        <v>42</v>
      </c>
      <c r="J43" s="37" t="s">
        <v>38</v>
      </c>
      <c r="K43" s="19">
        <v>61387</v>
      </c>
      <c r="L43" s="19">
        <v>61552</v>
      </c>
      <c r="M43" s="19">
        <v>62354</v>
      </c>
      <c r="N43" s="19">
        <v>63676</v>
      </c>
      <c r="O43" s="19">
        <v>66441</v>
      </c>
      <c r="P43" s="19">
        <v>65455</v>
      </c>
      <c r="Q43" s="19">
        <v>65312</v>
      </c>
      <c r="R43" s="19">
        <v>446177</v>
      </c>
      <c r="T43" s="37" t="s">
        <v>38</v>
      </c>
      <c r="U43" s="19">
        <v>61387</v>
      </c>
      <c r="V43" s="19">
        <v>61552</v>
      </c>
      <c r="W43" s="19">
        <v>62354</v>
      </c>
      <c r="X43" s="19">
        <v>63676</v>
      </c>
      <c r="Y43" s="19">
        <v>66441</v>
      </c>
      <c r="Z43" s="19">
        <v>65455</v>
      </c>
      <c r="AA43" s="19">
        <v>65312</v>
      </c>
      <c r="AB43" s="19">
        <v>446177</v>
      </c>
    </row>
    <row r="44" spans="1:28">
      <c r="A44" t="s">
        <v>56</v>
      </c>
      <c r="B44">
        <v>2020</v>
      </c>
      <c r="C44">
        <v>96</v>
      </c>
      <c r="D44">
        <v>41</v>
      </c>
      <c r="E44" s="3">
        <v>19588</v>
      </c>
      <c r="F44" s="3">
        <v>812160</v>
      </c>
      <c r="G44" t="s">
        <v>42</v>
      </c>
      <c r="J44" s="37" t="s">
        <v>52</v>
      </c>
      <c r="K44" s="19">
        <v>64285</v>
      </c>
      <c r="L44" s="19">
        <v>64902</v>
      </c>
      <c r="M44" s="19">
        <v>65024</v>
      </c>
      <c r="N44" s="19">
        <v>66716</v>
      </c>
      <c r="O44" s="19">
        <v>67534</v>
      </c>
      <c r="P44" s="19">
        <v>68033</v>
      </c>
      <c r="Q44" s="19">
        <v>67987</v>
      </c>
      <c r="R44" s="19">
        <v>464481</v>
      </c>
      <c r="T44" s="37" t="s">
        <v>52</v>
      </c>
      <c r="U44" s="19">
        <v>64285</v>
      </c>
      <c r="V44" s="19">
        <v>64902</v>
      </c>
      <c r="W44" s="19">
        <v>65024</v>
      </c>
      <c r="X44" s="19">
        <v>66716</v>
      </c>
      <c r="Y44" s="19">
        <v>67534</v>
      </c>
      <c r="Z44" s="19">
        <v>68033</v>
      </c>
      <c r="AA44" s="19">
        <v>67987</v>
      </c>
      <c r="AB44" s="19">
        <v>464481</v>
      </c>
    </row>
    <row r="45" spans="1:28">
      <c r="A45" t="s">
        <v>57</v>
      </c>
      <c r="B45">
        <v>2016</v>
      </c>
      <c r="C45">
        <v>10</v>
      </c>
      <c r="D45">
        <v>7</v>
      </c>
      <c r="E45" s="3">
        <v>12538</v>
      </c>
      <c r="F45" s="3">
        <v>86390</v>
      </c>
      <c r="G45" t="s">
        <v>42</v>
      </c>
      <c r="J45" s="37" t="s">
        <v>54</v>
      </c>
      <c r="K45" s="19">
        <v>19673</v>
      </c>
      <c r="L45" s="19">
        <v>17155</v>
      </c>
      <c r="M45" s="19">
        <v>15218</v>
      </c>
      <c r="N45" s="19">
        <v>14591</v>
      </c>
      <c r="O45" s="19">
        <v>13750</v>
      </c>
      <c r="P45" s="19">
        <v>15199</v>
      </c>
      <c r="Q45" s="19">
        <v>19239</v>
      </c>
      <c r="R45" s="19">
        <v>114825</v>
      </c>
      <c r="T45" s="37" t="s">
        <v>54</v>
      </c>
      <c r="U45" s="19">
        <v>19673</v>
      </c>
      <c r="V45" s="19">
        <v>17155</v>
      </c>
      <c r="W45" s="19">
        <v>15218</v>
      </c>
      <c r="X45" s="19">
        <v>14591</v>
      </c>
      <c r="Y45" s="19">
        <v>13750</v>
      </c>
      <c r="Z45" s="19">
        <v>15199</v>
      </c>
      <c r="AA45" s="19">
        <v>19239</v>
      </c>
      <c r="AB45" s="19">
        <v>114825</v>
      </c>
    </row>
    <row r="46" spans="1:28">
      <c r="A46" t="s">
        <v>57</v>
      </c>
      <c r="B46">
        <v>2017</v>
      </c>
      <c r="C46">
        <v>9</v>
      </c>
      <c r="D46">
        <v>6</v>
      </c>
      <c r="E46" s="3">
        <v>11845</v>
      </c>
      <c r="F46" s="3">
        <v>72108</v>
      </c>
      <c r="G46" t="s">
        <v>42</v>
      </c>
      <c r="J46" s="37" t="s">
        <v>67</v>
      </c>
      <c r="K46" s="19">
        <v>51753</v>
      </c>
      <c r="L46" s="19">
        <v>52064</v>
      </c>
      <c r="M46" s="19">
        <v>56127</v>
      </c>
      <c r="N46" s="19">
        <v>74216</v>
      </c>
      <c r="O46" s="19">
        <v>70755</v>
      </c>
      <c r="P46" s="19">
        <v>61489</v>
      </c>
      <c r="Q46" s="19">
        <v>60514</v>
      </c>
      <c r="R46" s="19">
        <v>426918</v>
      </c>
      <c r="T46" s="37" t="s">
        <v>67</v>
      </c>
      <c r="U46" s="19">
        <v>51753</v>
      </c>
      <c r="V46" s="19">
        <v>52064</v>
      </c>
      <c r="W46" s="19">
        <v>56127</v>
      </c>
      <c r="X46" s="19">
        <v>74216</v>
      </c>
      <c r="Y46" s="19">
        <v>70755</v>
      </c>
      <c r="Z46" s="19">
        <v>61489</v>
      </c>
      <c r="AA46" s="19">
        <v>60514</v>
      </c>
      <c r="AB46" s="19">
        <v>426918</v>
      </c>
    </row>
    <row r="47" spans="1:28">
      <c r="A47" t="s">
        <v>57</v>
      </c>
      <c r="B47">
        <v>2018</v>
      </c>
      <c r="C47">
        <v>6</v>
      </c>
      <c r="D47">
        <v>4</v>
      </c>
      <c r="E47" s="3">
        <v>8715</v>
      </c>
      <c r="F47" s="3">
        <v>36315</v>
      </c>
      <c r="G47" t="s">
        <v>42</v>
      </c>
      <c r="J47" s="37" t="s">
        <v>60</v>
      </c>
      <c r="K47" s="19">
        <v>8170</v>
      </c>
      <c r="L47" s="19">
        <v>8182</v>
      </c>
      <c r="M47" s="19">
        <v>9005</v>
      </c>
      <c r="N47" s="19">
        <v>10456</v>
      </c>
      <c r="O47" s="19">
        <v>10408</v>
      </c>
      <c r="P47" s="19">
        <v>9956</v>
      </c>
      <c r="Q47" s="19">
        <v>9855</v>
      </c>
      <c r="R47" s="19">
        <v>66032</v>
      </c>
      <c r="T47" s="37" t="s">
        <v>60</v>
      </c>
      <c r="U47" s="19">
        <v>8170</v>
      </c>
      <c r="V47" s="19">
        <v>8182</v>
      </c>
      <c r="W47" s="19">
        <v>9005</v>
      </c>
      <c r="X47" s="19">
        <v>10456</v>
      </c>
      <c r="Y47" s="19">
        <v>10408</v>
      </c>
      <c r="Z47" s="19">
        <v>9956</v>
      </c>
      <c r="AA47" s="19">
        <v>9855</v>
      </c>
      <c r="AB47" s="19">
        <v>66032</v>
      </c>
    </row>
    <row r="48" spans="1:28">
      <c r="A48" t="s">
        <v>57</v>
      </c>
      <c r="B48">
        <v>2019</v>
      </c>
      <c r="C48">
        <v>19</v>
      </c>
      <c r="D48">
        <v>9</v>
      </c>
      <c r="E48" s="3">
        <v>12081</v>
      </c>
      <c r="F48" s="3">
        <v>113130</v>
      </c>
      <c r="G48" t="s">
        <v>42</v>
      </c>
      <c r="J48" s="37" t="s">
        <v>61</v>
      </c>
      <c r="K48" s="19">
        <v>4926</v>
      </c>
      <c r="L48" s="19">
        <v>4740</v>
      </c>
      <c r="M48" s="19">
        <v>4713</v>
      </c>
      <c r="N48" s="19">
        <v>4832</v>
      </c>
      <c r="O48" s="19">
        <v>5436</v>
      </c>
      <c r="P48" s="19">
        <v>6082</v>
      </c>
      <c r="Q48" s="19">
        <v>6558</v>
      </c>
      <c r="R48" s="19">
        <v>37287</v>
      </c>
      <c r="T48" s="37" t="s">
        <v>61</v>
      </c>
      <c r="U48" s="19">
        <v>4926</v>
      </c>
      <c r="V48" s="19">
        <v>4740</v>
      </c>
      <c r="W48" s="19">
        <v>4713</v>
      </c>
      <c r="X48" s="19">
        <v>4832</v>
      </c>
      <c r="Y48" s="19">
        <v>5436</v>
      </c>
      <c r="Z48" s="19">
        <v>6082</v>
      </c>
      <c r="AA48" s="19">
        <v>6558</v>
      </c>
      <c r="AB48" s="19">
        <v>37287</v>
      </c>
    </row>
    <row r="49" spans="1:28">
      <c r="A49" t="s">
        <v>57</v>
      </c>
      <c r="B49">
        <v>2020</v>
      </c>
      <c r="C49">
        <v>21</v>
      </c>
      <c r="D49">
        <v>7</v>
      </c>
      <c r="E49" s="3">
        <v>10254</v>
      </c>
      <c r="F49" s="3">
        <v>69839</v>
      </c>
      <c r="G49" t="s">
        <v>42</v>
      </c>
      <c r="J49" s="37" t="s">
        <v>64</v>
      </c>
      <c r="K49" s="19">
        <v>31020</v>
      </c>
      <c r="L49" s="19">
        <v>25889</v>
      </c>
      <c r="M49" s="19">
        <v>20364</v>
      </c>
      <c r="N49" s="19">
        <v>17493</v>
      </c>
      <c r="O49" s="19">
        <v>16727</v>
      </c>
      <c r="P49" s="19">
        <v>25585</v>
      </c>
      <c r="Q49" s="19">
        <v>23403</v>
      </c>
      <c r="R49" s="19">
        <v>160481</v>
      </c>
      <c r="T49" s="37" t="s">
        <v>64</v>
      </c>
      <c r="U49" s="19">
        <v>31020</v>
      </c>
      <c r="V49" s="19">
        <v>25889</v>
      </c>
      <c r="W49" s="19">
        <v>20364</v>
      </c>
      <c r="X49" s="19">
        <v>17493</v>
      </c>
      <c r="Y49" s="19">
        <v>16727</v>
      </c>
      <c r="Z49" s="19">
        <v>25585</v>
      </c>
      <c r="AA49" s="19">
        <v>23403</v>
      </c>
      <c r="AB49" s="19">
        <v>160481</v>
      </c>
    </row>
    <row r="50" spans="1:28">
      <c r="A50" t="s">
        <v>66</v>
      </c>
      <c r="B50">
        <v>2015</v>
      </c>
      <c r="C50">
        <v>3</v>
      </c>
      <c r="D50">
        <v>1</v>
      </c>
      <c r="E50" s="3">
        <v>7000</v>
      </c>
      <c r="F50" s="3">
        <v>9110</v>
      </c>
      <c r="G50" t="s">
        <v>42</v>
      </c>
      <c r="J50" s="37" t="s">
        <v>56</v>
      </c>
      <c r="K50" s="19">
        <v>12529</v>
      </c>
      <c r="L50" s="19">
        <v>12613</v>
      </c>
      <c r="M50" s="19">
        <v>14805</v>
      </c>
      <c r="N50" s="19">
        <v>15814</v>
      </c>
      <c r="O50" s="19">
        <v>13647</v>
      </c>
      <c r="P50" s="19">
        <v>16801</v>
      </c>
      <c r="Q50" s="19">
        <v>19588</v>
      </c>
      <c r="R50" s="19">
        <v>105797</v>
      </c>
      <c r="T50" s="37" t="s">
        <v>56</v>
      </c>
      <c r="U50" s="19">
        <v>12529</v>
      </c>
      <c r="V50" s="19">
        <v>12613</v>
      </c>
      <c r="W50" s="19">
        <v>14805</v>
      </c>
      <c r="X50" s="19">
        <v>15814</v>
      </c>
      <c r="Y50" s="19">
        <v>13647</v>
      </c>
      <c r="Z50" s="19">
        <v>16801</v>
      </c>
      <c r="AA50" s="19">
        <v>19588</v>
      </c>
      <c r="AB50" s="19">
        <v>105797</v>
      </c>
    </row>
    <row r="51" spans="1:28">
      <c r="A51" t="s">
        <v>66</v>
      </c>
      <c r="B51">
        <v>2016</v>
      </c>
      <c r="C51">
        <v>3</v>
      </c>
      <c r="D51">
        <v>2</v>
      </c>
      <c r="E51" s="3">
        <v>9124</v>
      </c>
      <c r="F51" s="3">
        <v>14473</v>
      </c>
      <c r="G51" t="s">
        <v>42</v>
      </c>
      <c r="J51" s="37" t="s">
        <v>55</v>
      </c>
      <c r="K51" s="19">
        <v>9890</v>
      </c>
      <c r="L51" s="19">
        <v>9757</v>
      </c>
      <c r="M51" s="19">
        <v>10809</v>
      </c>
      <c r="N51" s="19">
        <v>12993</v>
      </c>
      <c r="O51" s="19">
        <v>12832</v>
      </c>
      <c r="P51" s="19">
        <v>13283</v>
      </c>
      <c r="Q51" s="19">
        <v>12979</v>
      </c>
      <c r="R51" s="19">
        <v>82543</v>
      </c>
      <c r="T51" s="37" t="s">
        <v>55</v>
      </c>
      <c r="U51" s="19">
        <v>9890</v>
      </c>
      <c r="V51" s="19">
        <v>9757</v>
      </c>
      <c r="W51" s="19">
        <v>10809</v>
      </c>
      <c r="X51" s="19">
        <v>12993</v>
      </c>
      <c r="Y51" s="19">
        <v>12832</v>
      </c>
      <c r="Z51" s="19">
        <v>13283</v>
      </c>
      <c r="AA51" s="19">
        <v>12979</v>
      </c>
      <c r="AB51" s="19">
        <v>82543</v>
      </c>
    </row>
    <row r="52" spans="1:28">
      <c r="A52" t="s">
        <v>66</v>
      </c>
      <c r="B52">
        <v>2017</v>
      </c>
      <c r="C52">
        <v>2</v>
      </c>
      <c r="D52">
        <v>2</v>
      </c>
      <c r="E52" s="3">
        <v>12550</v>
      </c>
      <c r="F52" s="3">
        <v>25101</v>
      </c>
      <c r="G52" t="s">
        <v>42</v>
      </c>
      <c r="J52" s="37" t="s">
        <v>53</v>
      </c>
      <c r="K52" s="19">
        <v>8948</v>
      </c>
      <c r="L52" s="19">
        <v>9337</v>
      </c>
      <c r="M52" s="19">
        <v>9658</v>
      </c>
      <c r="N52" s="19">
        <v>10039</v>
      </c>
      <c r="O52" s="19">
        <v>9809</v>
      </c>
      <c r="P52" s="19">
        <v>11028</v>
      </c>
      <c r="Q52" s="19">
        <v>11619</v>
      </c>
      <c r="R52" s="19">
        <v>70438</v>
      </c>
      <c r="T52" s="37" t="s">
        <v>53</v>
      </c>
      <c r="U52" s="19">
        <v>8948</v>
      </c>
      <c r="V52" s="19">
        <v>9337</v>
      </c>
      <c r="W52" s="19">
        <v>9658</v>
      </c>
      <c r="X52" s="19">
        <v>10039</v>
      </c>
      <c r="Y52" s="19">
        <v>9809</v>
      </c>
      <c r="Z52" s="19">
        <v>11028</v>
      </c>
      <c r="AA52" s="19">
        <v>11619</v>
      </c>
      <c r="AB52" s="19">
        <v>70438</v>
      </c>
    </row>
    <row r="53" spans="1:28">
      <c r="A53" t="s">
        <v>66</v>
      </c>
      <c r="B53">
        <v>2018</v>
      </c>
      <c r="C53">
        <v>4</v>
      </c>
      <c r="D53">
        <v>2</v>
      </c>
      <c r="E53" s="3">
        <v>12009</v>
      </c>
      <c r="F53" s="3">
        <v>25960</v>
      </c>
      <c r="G53" t="s">
        <v>42</v>
      </c>
      <c r="J53" s="37" t="s">
        <v>65</v>
      </c>
      <c r="K53" s="19">
        <v>28980</v>
      </c>
      <c r="L53" s="19">
        <v>27402</v>
      </c>
      <c r="M53" s="19">
        <v>26511</v>
      </c>
      <c r="N53" s="19">
        <v>26065</v>
      </c>
      <c r="O53" s="19">
        <v>25157</v>
      </c>
      <c r="P53" s="19">
        <v>25846</v>
      </c>
      <c r="Q53" s="19">
        <v>26175</v>
      </c>
      <c r="R53" s="19">
        <v>186136</v>
      </c>
      <c r="T53" s="37" t="s">
        <v>65</v>
      </c>
      <c r="U53" s="19">
        <v>28980</v>
      </c>
      <c r="V53" s="19">
        <v>27402</v>
      </c>
      <c r="W53" s="19">
        <v>26511</v>
      </c>
      <c r="X53" s="19">
        <v>26065</v>
      </c>
      <c r="Y53" s="19">
        <v>25157</v>
      </c>
      <c r="Z53" s="19">
        <v>25846</v>
      </c>
      <c r="AA53" s="19">
        <v>26175</v>
      </c>
      <c r="AB53" s="19">
        <v>186136</v>
      </c>
    </row>
    <row r="54" spans="1:28">
      <c r="A54" t="s">
        <v>66</v>
      </c>
      <c r="B54">
        <v>2019</v>
      </c>
      <c r="C54">
        <v>2</v>
      </c>
      <c r="D54">
        <v>0</v>
      </c>
      <c r="E54" s="3">
        <v>7830</v>
      </c>
      <c r="F54" s="3">
        <v>1330</v>
      </c>
      <c r="G54" t="s">
        <v>42</v>
      </c>
      <c r="J54" s="37" t="s">
        <v>19</v>
      </c>
      <c r="K54" s="19">
        <v>47935.828973066455</v>
      </c>
      <c r="L54" s="19">
        <v>45464.056872592118</v>
      </c>
      <c r="M54" s="19">
        <v>42847.504377909208</v>
      </c>
      <c r="N54" s="19">
        <v>44065.410407799442</v>
      </c>
      <c r="O54" s="19">
        <v>46022.915558833971</v>
      </c>
      <c r="P54" s="19">
        <v>51477.940180994403</v>
      </c>
      <c r="Q54" s="19">
        <v>60364.818240048269</v>
      </c>
      <c r="R54" s="19">
        <v>338178.47461124387</v>
      </c>
      <c r="T54" s="37" t="s">
        <v>19</v>
      </c>
      <c r="U54" s="19">
        <v>47935.828973066455</v>
      </c>
      <c r="V54" s="19">
        <v>45464.056872592118</v>
      </c>
      <c r="W54" s="19">
        <v>42847.504377909208</v>
      </c>
      <c r="X54" s="19">
        <v>44065.410407799442</v>
      </c>
      <c r="Y54" s="19">
        <v>46022.915558833971</v>
      </c>
      <c r="Z54" s="19">
        <v>51477.940180994403</v>
      </c>
      <c r="AA54" s="19">
        <v>60364.818240048269</v>
      </c>
      <c r="AB54" s="19">
        <v>338178.47461124387</v>
      </c>
    </row>
    <row r="55" spans="1:28">
      <c r="A55" t="s">
        <v>58</v>
      </c>
      <c r="B55">
        <v>2014</v>
      </c>
      <c r="C55">
        <v>20</v>
      </c>
      <c r="D55">
        <v>17</v>
      </c>
      <c r="E55" s="3">
        <v>56678</v>
      </c>
      <c r="F55" s="3">
        <v>948469</v>
      </c>
      <c r="G55" t="s">
        <v>42</v>
      </c>
      <c r="J55" s="37" t="s">
        <v>63</v>
      </c>
      <c r="K55" s="19">
        <v>15308</v>
      </c>
      <c r="L55" s="19">
        <v>15282</v>
      </c>
      <c r="M55" s="19">
        <v>14699</v>
      </c>
      <c r="N55" s="19">
        <v>17955</v>
      </c>
      <c r="O55" s="19">
        <v>22198</v>
      </c>
      <c r="P55" s="19">
        <v>21936</v>
      </c>
      <c r="Q55" s="19">
        <v>22799</v>
      </c>
      <c r="R55" s="19">
        <v>130177</v>
      </c>
      <c r="T55" s="37" t="s">
        <v>63</v>
      </c>
      <c r="U55" s="19">
        <v>15308</v>
      </c>
      <c r="V55" s="19">
        <v>15282</v>
      </c>
      <c r="W55" s="19">
        <v>14699</v>
      </c>
      <c r="X55" s="19">
        <v>17955</v>
      </c>
      <c r="Y55" s="19">
        <v>22198</v>
      </c>
      <c r="Z55" s="19">
        <v>21936</v>
      </c>
      <c r="AA55" s="19">
        <v>22799</v>
      </c>
      <c r="AB55" s="19">
        <v>130177</v>
      </c>
    </row>
    <row r="56" spans="1:28">
      <c r="A56" t="s">
        <v>58</v>
      </c>
      <c r="B56">
        <v>2015</v>
      </c>
      <c r="C56">
        <v>23</v>
      </c>
      <c r="D56">
        <v>18</v>
      </c>
      <c r="E56" s="3">
        <v>54282</v>
      </c>
      <c r="F56" s="3">
        <v>979163</v>
      </c>
      <c r="G56" t="s">
        <v>42</v>
      </c>
      <c r="J56" s="37" t="s">
        <v>59</v>
      </c>
      <c r="K56" s="19">
        <v>150023</v>
      </c>
      <c r="L56" s="19">
        <v>148168</v>
      </c>
      <c r="M56" s="19">
        <v>147698</v>
      </c>
      <c r="N56" s="19">
        <v>138138</v>
      </c>
      <c r="O56" s="19">
        <v>132562</v>
      </c>
      <c r="P56" s="19">
        <v>130881</v>
      </c>
      <c r="Q56" s="19">
        <v>122394</v>
      </c>
      <c r="R56" s="19">
        <v>969864</v>
      </c>
      <c r="T56" s="37" t="s">
        <v>59</v>
      </c>
      <c r="U56" s="19">
        <v>150023</v>
      </c>
      <c r="V56" s="19">
        <v>148168</v>
      </c>
      <c r="W56" s="19">
        <v>147698</v>
      </c>
      <c r="X56" s="19">
        <v>138138</v>
      </c>
      <c r="Y56" s="19">
        <v>132562</v>
      </c>
      <c r="Z56" s="19">
        <v>130881</v>
      </c>
      <c r="AA56" s="19">
        <v>122394</v>
      </c>
      <c r="AB56" s="19">
        <v>969864</v>
      </c>
    </row>
    <row r="57" spans="1:28">
      <c r="A57" t="s">
        <v>58</v>
      </c>
      <c r="B57">
        <v>2016</v>
      </c>
      <c r="C57">
        <v>20</v>
      </c>
      <c r="D57">
        <v>16</v>
      </c>
      <c r="E57" s="3">
        <v>67469</v>
      </c>
      <c r="F57" s="3">
        <v>1064345</v>
      </c>
      <c r="G57" t="s">
        <v>42</v>
      </c>
      <c r="J57" s="37" t="s">
        <v>57</v>
      </c>
      <c r="K57" s="19"/>
      <c r="L57" s="19"/>
      <c r="M57" s="19">
        <v>12538</v>
      </c>
      <c r="N57" s="19">
        <v>11845</v>
      </c>
      <c r="O57" s="19">
        <v>8715</v>
      </c>
      <c r="P57" s="19">
        <v>12081</v>
      </c>
      <c r="Q57" s="19">
        <v>10254</v>
      </c>
      <c r="R57" s="19">
        <v>55433</v>
      </c>
      <c r="T57" s="37" t="s">
        <v>57</v>
      </c>
      <c r="U57" s="19"/>
      <c r="V57" s="19"/>
      <c r="W57" s="19">
        <v>12538</v>
      </c>
      <c r="X57" s="19">
        <v>11845</v>
      </c>
      <c r="Y57" s="19">
        <v>8715</v>
      </c>
      <c r="Z57" s="19">
        <v>12081</v>
      </c>
      <c r="AA57" s="19">
        <v>10254</v>
      </c>
      <c r="AB57" s="19">
        <v>55433</v>
      </c>
    </row>
    <row r="58" spans="1:28">
      <c r="A58" t="s">
        <v>58</v>
      </c>
      <c r="B58">
        <v>2017</v>
      </c>
      <c r="C58">
        <v>16</v>
      </c>
      <c r="D58">
        <v>13</v>
      </c>
      <c r="E58" s="3">
        <v>79255</v>
      </c>
      <c r="F58" s="3">
        <v>1011417</v>
      </c>
      <c r="G58" t="s">
        <v>42</v>
      </c>
      <c r="J58" s="37" t="s">
        <v>58</v>
      </c>
      <c r="K58" s="19">
        <v>56678</v>
      </c>
      <c r="L58" s="19">
        <v>54282</v>
      </c>
      <c r="M58" s="19">
        <v>67469</v>
      </c>
      <c r="N58" s="19">
        <v>79255</v>
      </c>
      <c r="O58" s="19">
        <v>78354</v>
      </c>
      <c r="P58" s="19">
        <v>51294</v>
      </c>
      <c r="Q58" s="19">
        <v>59096</v>
      </c>
      <c r="R58" s="19">
        <v>446428</v>
      </c>
      <c r="T58" s="37" t="s">
        <v>58</v>
      </c>
      <c r="U58" s="19">
        <v>56678</v>
      </c>
      <c r="V58" s="19">
        <v>54282</v>
      </c>
      <c r="W58" s="19">
        <v>67469</v>
      </c>
      <c r="X58" s="19">
        <v>79255</v>
      </c>
      <c r="Y58" s="19">
        <v>78354</v>
      </c>
      <c r="Z58" s="19">
        <v>51294</v>
      </c>
      <c r="AA58" s="19">
        <v>59096</v>
      </c>
      <c r="AB58" s="19">
        <v>446428</v>
      </c>
    </row>
    <row r="59" spans="1:28">
      <c r="A59" t="s">
        <v>58</v>
      </c>
      <c r="B59">
        <v>2018</v>
      </c>
      <c r="C59">
        <v>17</v>
      </c>
      <c r="D59">
        <v>12</v>
      </c>
      <c r="E59" s="3">
        <v>78354</v>
      </c>
      <c r="F59" s="3">
        <v>905902</v>
      </c>
      <c r="G59" t="s">
        <v>42</v>
      </c>
      <c r="J59" s="37" t="s">
        <v>66</v>
      </c>
      <c r="K59" s="19"/>
      <c r="L59" s="19">
        <v>7000</v>
      </c>
      <c r="M59" s="19">
        <v>9124</v>
      </c>
      <c r="N59" s="19">
        <v>12550</v>
      </c>
      <c r="O59" s="19">
        <v>12009</v>
      </c>
      <c r="P59" s="19">
        <v>7830</v>
      </c>
      <c r="Q59" s="19"/>
      <c r="R59" s="19">
        <v>48513</v>
      </c>
      <c r="T59" s="37" t="s">
        <v>66</v>
      </c>
      <c r="U59" s="19"/>
      <c r="V59" s="19">
        <v>7000</v>
      </c>
      <c r="W59" s="19">
        <v>9124</v>
      </c>
      <c r="X59" s="19">
        <v>12550</v>
      </c>
      <c r="Y59" s="19">
        <v>12009</v>
      </c>
      <c r="Z59" s="19">
        <v>7830</v>
      </c>
      <c r="AA59" s="19"/>
      <c r="AB59" s="19">
        <v>48513</v>
      </c>
    </row>
    <row r="60" spans="1:28">
      <c r="A60" t="s">
        <v>58</v>
      </c>
      <c r="B60">
        <v>2019</v>
      </c>
      <c r="C60">
        <v>18</v>
      </c>
      <c r="D60">
        <v>13</v>
      </c>
      <c r="E60" s="3">
        <v>51294</v>
      </c>
      <c r="F60" s="3">
        <v>671178</v>
      </c>
      <c r="G60" t="s">
        <v>42</v>
      </c>
      <c r="J60" s="100" t="s">
        <v>39</v>
      </c>
      <c r="K60" s="48"/>
      <c r="L60" s="48"/>
      <c r="M60" s="48"/>
      <c r="N60" s="48"/>
      <c r="O60" s="48"/>
      <c r="P60" s="48"/>
      <c r="Q60" s="48"/>
      <c r="R60" s="48"/>
      <c r="T60" s="33" t="s">
        <v>39</v>
      </c>
      <c r="U60" s="19"/>
      <c r="V60" s="19"/>
      <c r="W60" s="19"/>
      <c r="X60" s="19"/>
      <c r="Y60" s="19"/>
      <c r="Z60" s="19"/>
      <c r="AA60" s="19"/>
      <c r="AB60" s="19"/>
    </row>
    <row r="61" spans="1:28">
      <c r="A61" t="s">
        <v>58</v>
      </c>
      <c r="B61">
        <v>2020</v>
      </c>
      <c r="C61">
        <v>17</v>
      </c>
      <c r="D61">
        <v>6</v>
      </c>
      <c r="E61" s="3">
        <v>59096</v>
      </c>
      <c r="F61" s="3">
        <v>382750</v>
      </c>
      <c r="G61" t="s">
        <v>42</v>
      </c>
      <c r="J61" s="37" t="s">
        <v>38</v>
      </c>
      <c r="K61" s="19">
        <v>187341674</v>
      </c>
      <c r="L61" s="19">
        <v>194701200</v>
      </c>
      <c r="M61" s="19">
        <v>196970584</v>
      </c>
      <c r="N61" s="19">
        <v>203804469</v>
      </c>
      <c r="O61" s="19">
        <v>212804184</v>
      </c>
      <c r="P61" s="19">
        <v>214165041</v>
      </c>
      <c r="Q61" s="19">
        <v>123297123</v>
      </c>
      <c r="R61" s="19">
        <v>1333084275</v>
      </c>
      <c r="T61" s="37" t="s">
        <v>38</v>
      </c>
      <c r="U61" s="19">
        <v>187341674</v>
      </c>
      <c r="V61" s="19">
        <v>194701200</v>
      </c>
      <c r="W61" s="19">
        <v>196970584</v>
      </c>
      <c r="X61" s="19">
        <v>203804469</v>
      </c>
      <c r="Y61" s="19">
        <v>212804184</v>
      </c>
      <c r="Z61" s="19">
        <v>214165041</v>
      </c>
      <c r="AA61" s="19">
        <v>123297123</v>
      </c>
      <c r="AB61" s="19">
        <v>1333084275</v>
      </c>
    </row>
    <row r="62" spans="1:28">
      <c r="A62" t="s">
        <v>59</v>
      </c>
      <c r="B62">
        <v>2014</v>
      </c>
      <c r="C62">
        <v>20</v>
      </c>
      <c r="D62">
        <v>18</v>
      </c>
      <c r="E62" s="3">
        <v>150023</v>
      </c>
      <c r="F62" s="3">
        <v>2712329</v>
      </c>
      <c r="G62" t="s">
        <v>42</v>
      </c>
      <c r="J62" s="37" t="s">
        <v>52</v>
      </c>
      <c r="K62" s="19">
        <v>29327157</v>
      </c>
      <c r="L62" s="19">
        <v>32441542</v>
      </c>
      <c r="M62" s="19">
        <v>32965951</v>
      </c>
      <c r="N62" s="19">
        <v>33396980</v>
      </c>
      <c r="O62" s="19">
        <v>34509225</v>
      </c>
      <c r="P62" s="19">
        <v>34196544</v>
      </c>
      <c r="Q62" s="19">
        <v>15693503</v>
      </c>
      <c r="R62" s="19">
        <v>212530902</v>
      </c>
      <c r="T62" s="37" t="s">
        <v>52</v>
      </c>
      <c r="U62" s="19">
        <v>29327157</v>
      </c>
      <c r="V62" s="19">
        <v>32441542</v>
      </c>
      <c r="W62" s="19">
        <v>32965951</v>
      </c>
      <c r="X62" s="19">
        <v>33396980</v>
      </c>
      <c r="Y62" s="19">
        <v>34509225</v>
      </c>
      <c r="Z62" s="19">
        <v>34196544</v>
      </c>
      <c r="AA62" s="19">
        <v>15693503</v>
      </c>
      <c r="AB62" s="19">
        <v>212530902</v>
      </c>
    </row>
    <row r="63" spans="1:28">
      <c r="A63" t="s">
        <v>59</v>
      </c>
      <c r="B63">
        <v>2015</v>
      </c>
      <c r="C63">
        <v>20</v>
      </c>
      <c r="D63">
        <v>17</v>
      </c>
      <c r="E63" s="3">
        <v>148168</v>
      </c>
      <c r="F63" s="3">
        <v>2520474</v>
      </c>
      <c r="G63" t="s">
        <v>42</v>
      </c>
      <c r="J63" s="37" t="s">
        <v>54</v>
      </c>
      <c r="K63" s="19">
        <v>14330408</v>
      </c>
      <c r="L63" s="19">
        <v>13431068</v>
      </c>
      <c r="M63" s="19">
        <v>11693344</v>
      </c>
      <c r="N63" s="19">
        <v>10029384</v>
      </c>
      <c r="O63" s="19">
        <v>8917065</v>
      </c>
      <c r="P63" s="19">
        <v>9180260</v>
      </c>
      <c r="Q63" s="19">
        <v>5445680</v>
      </c>
      <c r="R63" s="19">
        <v>73027209</v>
      </c>
      <c r="T63" s="37" t="s">
        <v>54</v>
      </c>
      <c r="U63" s="19">
        <v>14330408</v>
      </c>
      <c r="V63" s="19">
        <v>13431068</v>
      </c>
      <c r="W63" s="19">
        <v>11693344</v>
      </c>
      <c r="X63" s="19">
        <v>10029384</v>
      </c>
      <c r="Y63" s="19">
        <v>8917065</v>
      </c>
      <c r="Z63" s="19">
        <v>9180260</v>
      </c>
      <c r="AA63" s="19">
        <v>5445680</v>
      </c>
      <c r="AB63" s="19">
        <v>73027209</v>
      </c>
    </row>
    <row r="64" spans="1:28">
      <c r="A64" t="s">
        <v>59</v>
      </c>
      <c r="B64">
        <v>2016</v>
      </c>
      <c r="C64">
        <v>18</v>
      </c>
      <c r="D64">
        <v>15</v>
      </c>
      <c r="E64" s="3">
        <v>147698</v>
      </c>
      <c r="F64" s="3">
        <v>2286283</v>
      </c>
      <c r="G64" t="s">
        <v>42</v>
      </c>
      <c r="J64" s="37" t="s">
        <v>67</v>
      </c>
      <c r="K64" s="19">
        <v>19703389</v>
      </c>
      <c r="L64" s="19">
        <v>19113186</v>
      </c>
      <c r="M64" s="19">
        <v>15068292</v>
      </c>
      <c r="N64" s="19">
        <v>9496595</v>
      </c>
      <c r="O64" s="19">
        <v>9306085</v>
      </c>
      <c r="P64" s="19">
        <v>10686757</v>
      </c>
      <c r="Q64" s="19">
        <v>6385490</v>
      </c>
      <c r="R64" s="19">
        <v>89759794</v>
      </c>
      <c r="T64" s="37" t="s">
        <v>67</v>
      </c>
      <c r="U64" s="19">
        <v>19703389</v>
      </c>
      <c r="V64" s="19">
        <v>19113186</v>
      </c>
      <c r="W64" s="19">
        <v>15068292</v>
      </c>
      <c r="X64" s="19">
        <v>9496595</v>
      </c>
      <c r="Y64" s="19">
        <v>9306085</v>
      </c>
      <c r="Z64" s="19">
        <v>10686757</v>
      </c>
      <c r="AA64" s="19">
        <v>6385490</v>
      </c>
      <c r="AB64" s="19">
        <v>89759794</v>
      </c>
    </row>
    <row r="65" spans="1:28">
      <c r="A65" t="s">
        <v>59</v>
      </c>
      <c r="B65">
        <v>2017</v>
      </c>
      <c r="C65">
        <v>22</v>
      </c>
      <c r="D65">
        <v>17</v>
      </c>
      <c r="E65" s="3">
        <v>138138</v>
      </c>
      <c r="F65" s="3">
        <v>2359320</v>
      </c>
      <c r="G65" t="s">
        <v>42</v>
      </c>
      <c r="J65" s="37" t="s">
        <v>60</v>
      </c>
      <c r="K65" s="19">
        <v>1876564</v>
      </c>
      <c r="L65" s="19">
        <v>2094601</v>
      </c>
      <c r="M65" s="19">
        <v>2250728</v>
      </c>
      <c r="N65" s="19">
        <v>1849933</v>
      </c>
      <c r="O65" s="19">
        <v>1639894</v>
      </c>
      <c r="P65" s="19">
        <v>1514136</v>
      </c>
      <c r="Q65" s="19">
        <v>853872</v>
      </c>
      <c r="R65" s="19">
        <v>12079728</v>
      </c>
      <c r="T65" s="37" t="s">
        <v>60</v>
      </c>
      <c r="U65" s="19">
        <v>1876564</v>
      </c>
      <c r="V65" s="19">
        <v>2094601</v>
      </c>
      <c r="W65" s="19">
        <v>2250728</v>
      </c>
      <c r="X65" s="19">
        <v>1849933</v>
      </c>
      <c r="Y65" s="19">
        <v>1639894</v>
      </c>
      <c r="Z65" s="19">
        <v>1514136</v>
      </c>
      <c r="AA65" s="19">
        <v>853872</v>
      </c>
      <c r="AB65" s="19">
        <v>12079728</v>
      </c>
    </row>
    <row r="66" spans="1:28">
      <c r="A66" t="s">
        <v>59</v>
      </c>
      <c r="B66">
        <v>2018</v>
      </c>
      <c r="C66">
        <v>24</v>
      </c>
      <c r="D66">
        <v>17</v>
      </c>
      <c r="E66" s="3">
        <v>132562</v>
      </c>
      <c r="F66" s="3">
        <v>2243017</v>
      </c>
      <c r="G66" t="s">
        <v>42</v>
      </c>
      <c r="J66" s="37" t="s">
        <v>61</v>
      </c>
      <c r="K66" s="19">
        <v>1195390</v>
      </c>
      <c r="L66" s="19">
        <v>1133898</v>
      </c>
      <c r="M66" s="19">
        <v>1166550</v>
      </c>
      <c r="N66" s="19">
        <v>984881</v>
      </c>
      <c r="O66" s="19">
        <v>868668</v>
      </c>
      <c r="P66" s="19">
        <v>784714</v>
      </c>
      <c r="Q66" s="19">
        <v>406943</v>
      </c>
      <c r="R66" s="19">
        <v>6541044</v>
      </c>
      <c r="T66" s="37" t="s">
        <v>61</v>
      </c>
      <c r="U66" s="19">
        <v>1195390</v>
      </c>
      <c r="V66" s="19">
        <v>1133898</v>
      </c>
      <c r="W66" s="19">
        <v>1166550</v>
      </c>
      <c r="X66" s="19">
        <v>984881</v>
      </c>
      <c r="Y66" s="19">
        <v>868668</v>
      </c>
      <c r="Z66" s="19">
        <v>784714</v>
      </c>
      <c r="AA66" s="19">
        <v>406943</v>
      </c>
      <c r="AB66" s="19">
        <v>6541044</v>
      </c>
    </row>
    <row r="67" spans="1:28">
      <c r="A67" t="s">
        <v>59</v>
      </c>
      <c r="B67">
        <v>2019</v>
      </c>
      <c r="C67">
        <v>20</v>
      </c>
      <c r="D67">
        <v>15</v>
      </c>
      <c r="E67" s="3">
        <v>130881</v>
      </c>
      <c r="F67" s="3">
        <v>1985799</v>
      </c>
      <c r="G67" t="s">
        <v>42</v>
      </c>
      <c r="J67" s="37" t="s">
        <v>64</v>
      </c>
      <c r="K67" s="19">
        <v>5071220</v>
      </c>
      <c r="L67" s="19">
        <v>3257305</v>
      </c>
      <c r="M67" s="19">
        <v>2303362</v>
      </c>
      <c r="N67" s="19">
        <v>1929958</v>
      </c>
      <c r="O67" s="19">
        <v>2090203</v>
      </c>
      <c r="P67" s="19">
        <v>3748429</v>
      </c>
      <c r="Q67" s="19">
        <v>1791804</v>
      </c>
      <c r="R67" s="19">
        <v>20192281</v>
      </c>
      <c r="T67" s="37" t="s">
        <v>64</v>
      </c>
      <c r="U67" s="19">
        <v>5071220</v>
      </c>
      <c r="V67" s="19">
        <v>3257305</v>
      </c>
      <c r="W67" s="19">
        <v>2303362</v>
      </c>
      <c r="X67" s="19">
        <v>1929958</v>
      </c>
      <c r="Y67" s="19">
        <v>2090203</v>
      </c>
      <c r="Z67" s="19">
        <v>3748429</v>
      </c>
      <c r="AA67" s="19">
        <v>1791804</v>
      </c>
      <c r="AB67" s="19">
        <v>20192281</v>
      </c>
    </row>
    <row r="68" spans="1:28">
      <c r="A68" t="s">
        <v>59</v>
      </c>
      <c r="B68">
        <v>2020</v>
      </c>
      <c r="C68">
        <v>16</v>
      </c>
      <c r="D68">
        <v>7</v>
      </c>
      <c r="E68" s="3">
        <v>122394</v>
      </c>
      <c r="F68" s="3">
        <v>813164</v>
      </c>
      <c r="G68" t="s">
        <v>42</v>
      </c>
      <c r="J68" s="37" t="s">
        <v>56</v>
      </c>
      <c r="K68" s="19">
        <v>939466</v>
      </c>
      <c r="L68" s="19">
        <v>1037159</v>
      </c>
      <c r="M68" s="19">
        <v>1257465</v>
      </c>
      <c r="N68" s="19">
        <v>1345531</v>
      </c>
      <c r="O68" s="19">
        <v>1370564</v>
      </c>
      <c r="P68" s="19">
        <v>1547341</v>
      </c>
      <c r="Q68" s="19">
        <v>812160</v>
      </c>
      <c r="R68" s="19">
        <v>8309686</v>
      </c>
      <c r="T68" s="37" t="s">
        <v>56</v>
      </c>
      <c r="U68" s="19">
        <v>939466</v>
      </c>
      <c r="V68" s="19">
        <v>1037159</v>
      </c>
      <c r="W68" s="19">
        <v>1257465</v>
      </c>
      <c r="X68" s="19">
        <v>1345531</v>
      </c>
      <c r="Y68" s="19">
        <v>1370564</v>
      </c>
      <c r="Z68" s="19">
        <v>1547341</v>
      </c>
      <c r="AA68" s="19">
        <v>812160</v>
      </c>
      <c r="AB68" s="19">
        <v>8309686</v>
      </c>
    </row>
    <row r="69" spans="1:28">
      <c r="A69" t="s">
        <v>38</v>
      </c>
      <c r="B69">
        <v>2014</v>
      </c>
      <c r="C69">
        <v>3289</v>
      </c>
      <c r="D69">
        <v>3052</v>
      </c>
      <c r="E69" s="3">
        <v>61387</v>
      </c>
      <c r="F69" s="3">
        <v>187341674</v>
      </c>
      <c r="G69" t="s">
        <v>42</v>
      </c>
      <c r="J69" s="37" t="s">
        <v>55</v>
      </c>
      <c r="K69" s="19">
        <v>408735</v>
      </c>
      <c r="L69" s="19">
        <v>535249</v>
      </c>
      <c r="M69" s="19">
        <v>660824</v>
      </c>
      <c r="N69" s="19">
        <v>802423</v>
      </c>
      <c r="O69" s="19">
        <v>974416</v>
      </c>
      <c r="P69" s="19">
        <v>1156890</v>
      </c>
      <c r="Q69" s="19">
        <v>625429</v>
      </c>
      <c r="R69" s="19">
        <v>5163966</v>
      </c>
      <c r="T69" s="37" t="s">
        <v>55</v>
      </c>
      <c r="U69" s="19">
        <v>408735</v>
      </c>
      <c r="V69" s="19">
        <v>535249</v>
      </c>
      <c r="W69" s="19">
        <v>660824</v>
      </c>
      <c r="X69" s="19">
        <v>802423</v>
      </c>
      <c r="Y69" s="19">
        <v>974416</v>
      </c>
      <c r="Z69" s="19">
        <v>1156890</v>
      </c>
      <c r="AA69" s="19">
        <v>625429</v>
      </c>
      <c r="AB69" s="19">
        <v>5163966</v>
      </c>
    </row>
    <row r="70" spans="1:28">
      <c r="A70" t="s">
        <v>38</v>
      </c>
      <c r="B70">
        <v>2015</v>
      </c>
      <c r="C70">
        <v>3352</v>
      </c>
      <c r="D70">
        <v>3163</v>
      </c>
      <c r="E70" s="3">
        <v>61552</v>
      </c>
      <c r="F70" s="3">
        <v>194701200</v>
      </c>
      <c r="G70" t="s">
        <v>42</v>
      </c>
      <c r="J70" s="37" t="s">
        <v>53</v>
      </c>
      <c r="K70" s="19">
        <v>478938</v>
      </c>
      <c r="L70" s="19">
        <v>528483</v>
      </c>
      <c r="M70" s="19">
        <v>663269</v>
      </c>
      <c r="N70" s="19">
        <v>886071</v>
      </c>
      <c r="O70" s="19">
        <v>840977</v>
      </c>
      <c r="P70" s="19">
        <v>771904</v>
      </c>
      <c r="Q70" s="19">
        <v>484139</v>
      </c>
      <c r="R70" s="19">
        <v>4653781</v>
      </c>
      <c r="T70" s="37" t="s">
        <v>53</v>
      </c>
      <c r="U70" s="19">
        <v>478938</v>
      </c>
      <c r="V70" s="19">
        <v>528483</v>
      </c>
      <c r="W70" s="19">
        <v>663269</v>
      </c>
      <c r="X70" s="19">
        <v>886071</v>
      </c>
      <c r="Y70" s="19">
        <v>840977</v>
      </c>
      <c r="Z70" s="19">
        <v>771904</v>
      </c>
      <c r="AA70" s="19">
        <v>484139</v>
      </c>
      <c r="AB70" s="19">
        <v>4653781</v>
      </c>
    </row>
    <row r="71" spans="1:28">
      <c r="A71" t="s">
        <v>38</v>
      </c>
      <c r="B71">
        <v>2016</v>
      </c>
      <c r="C71">
        <v>3349</v>
      </c>
      <c r="D71">
        <v>3159</v>
      </c>
      <c r="E71" s="3">
        <v>62354</v>
      </c>
      <c r="F71" s="3">
        <v>196970584</v>
      </c>
      <c r="G71" t="s">
        <v>42</v>
      </c>
      <c r="J71" s="37" t="s">
        <v>65</v>
      </c>
      <c r="K71" s="19">
        <v>634548</v>
      </c>
      <c r="L71" s="19">
        <v>649393</v>
      </c>
      <c r="M71" s="19">
        <v>856984</v>
      </c>
      <c r="N71" s="19">
        <v>1040333</v>
      </c>
      <c r="O71" s="19">
        <v>1177055</v>
      </c>
      <c r="P71" s="19">
        <v>1721321</v>
      </c>
      <c r="Q71" s="19">
        <v>1265659</v>
      </c>
      <c r="R71" s="19">
        <v>7345293</v>
      </c>
      <c r="T71" s="37" t="s">
        <v>65</v>
      </c>
      <c r="U71" s="19">
        <v>634548</v>
      </c>
      <c r="V71" s="19">
        <v>649393</v>
      </c>
      <c r="W71" s="19">
        <v>856984</v>
      </c>
      <c r="X71" s="19">
        <v>1040333</v>
      </c>
      <c r="Y71" s="19">
        <v>1177055</v>
      </c>
      <c r="Z71" s="19">
        <v>1721321</v>
      </c>
      <c r="AA71" s="19">
        <v>1265659</v>
      </c>
      <c r="AB71" s="19">
        <v>7345293</v>
      </c>
    </row>
    <row r="72" spans="1:28">
      <c r="A72" t="s">
        <v>38</v>
      </c>
      <c r="B72">
        <v>2017</v>
      </c>
      <c r="C72">
        <v>3360</v>
      </c>
      <c r="D72">
        <v>3201</v>
      </c>
      <c r="E72" s="3">
        <v>63676</v>
      </c>
      <c r="F72" s="3">
        <v>203804469</v>
      </c>
      <c r="G72" t="s">
        <v>42</v>
      </c>
      <c r="J72" s="37" t="s">
        <v>19</v>
      </c>
      <c r="K72" s="19">
        <v>2171819</v>
      </c>
      <c r="L72" s="19">
        <v>1943742</v>
      </c>
      <c r="M72" s="19">
        <v>1647338</v>
      </c>
      <c r="N72" s="19">
        <v>1603617</v>
      </c>
      <c r="O72" s="19">
        <v>1704233</v>
      </c>
      <c r="P72" s="19">
        <v>2141621</v>
      </c>
      <c r="Q72" s="19">
        <v>1644402</v>
      </c>
      <c r="R72" s="19">
        <v>12856772</v>
      </c>
      <c r="T72" s="37" t="s">
        <v>19</v>
      </c>
      <c r="U72" s="19">
        <v>2171819</v>
      </c>
      <c r="V72" s="19">
        <v>1943742</v>
      </c>
      <c r="W72" s="19">
        <v>1647338</v>
      </c>
      <c r="X72" s="19">
        <v>1603617</v>
      </c>
      <c r="Y72" s="19">
        <v>1704233</v>
      </c>
      <c r="Z72" s="19">
        <v>2141621</v>
      </c>
      <c r="AA72" s="19">
        <v>1644402</v>
      </c>
      <c r="AB72" s="19">
        <v>12856772</v>
      </c>
    </row>
    <row r="73" spans="1:28">
      <c r="A73" t="s">
        <v>38</v>
      </c>
      <c r="B73">
        <v>2018</v>
      </c>
      <c r="C73">
        <v>3444</v>
      </c>
      <c r="D73">
        <v>3203</v>
      </c>
      <c r="E73" s="3">
        <v>66441</v>
      </c>
      <c r="F73" s="3">
        <v>212804184</v>
      </c>
      <c r="G73" t="s">
        <v>42</v>
      </c>
      <c r="J73" s="37" t="s">
        <v>63</v>
      </c>
      <c r="K73" s="19">
        <v>252524</v>
      </c>
      <c r="L73" s="19">
        <v>247400</v>
      </c>
      <c r="M73" s="19">
        <v>239575</v>
      </c>
      <c r="N73" s="19">
        <v>335037</v>
      </c>
      <c r="O73" s="19">
        <v>460493</v>
      </c>
      <c r="P73" s="19">
        <v>447616</v>
      </c>
      <c r="Q73" s="19">
        <v>222615</v>
      </c>
      <c r="R73" s="19">
        <v>2205260</v>
      </c>
      <c r="T73" s="37" t="s">
        <v>63</v>
      </c>
      <c r="U73" s="19">
        <v>252524</v>
      </c>
      <c r="V73" s="19">
        <v>247400</v>
      </c>
      <c r="W73" s="19">
        <v>239575</v>
      </c>
      <c r="X73" s="19">
        <v>335037</v>
      </c>
      <c r="Y73" s="19">
        <v>460493</v>
      </c>
      <c r="Z73" s="19">
        <v>447616</v>
      </c>
      <c r="AA73" s="19">
        <v>222615</v>
      </c>
      <c r="AB73" s="19">
        <v>2205260</v>
      </c>
    </row>
    <row r="74" spans="1:28">
      <c r="A74" t="s">
        <v>38</v>
      </c>
      <c r="B74">
        <v>2019</v>
      </c>
      <c r="C74">
        <v>3497</v>
      </c>
      <c r="D74">
        <v>3272</v>
      </c>
      <c r="E74" s="3">
        <v>65455</v>
      </c>
      <c r="F74" s="3">
        <v>214165041</v>
      </c>
      <c r="G74" t="s">
        <v>42</v>
      </c>
      <c r="J74" s="37" t="s">
        <v>59</v>
      </c>
      <c r="K74" s="19">
        <v>2712329</v>
      </c>
      <c r="L74" s="19">
        <v>2520474</v>
      </c>
      <c r="M74" s="19">
        <v>2286283</v>
      </c>
      <c r="N74" s="19">
        <v>2359320</v>
      </c>
      <c r="O74" s="19">
        <v>2243017</v>
      </c>
      <c r="P74" s="19">
        <v>1985799</v>
      </c>
      <c r="Q74" s="19">
        <v>813164</v>
      </c>
      <c r="R74" s="19">
        <v>14920386</v>
      </c>
      <c r="T74" s="37" t="s">
        <v>59</v>
      </c>
      <c r="U74" s="19">
        <v>2712329</v>
      </c>
      <c r="V74" s="19">
        <v>2520474</v>
      </c>
      <c r="W74" s="19">
        <v>2286283</v>
      </c>
      <c r="X74" s="19">
        <v>2359320</v>
      </c>
      <c r="Y74" s="19">
        <v>2243017</v>
      </c>
      <c r="Z74" s="19">
        <v>1985799</v>
      </c>
      <c r="AA74" s="19">
        <v>813164</v>
      </c>
      <c r="AB74" s="19">
        <v>14920386</v>
      </c>
    </row>
    <row r="75" spans="1:28">
      <c r="A75" t="s">
        <v>38</v>
      </c>
      <c r="B75">
        <v>2020</v>
      </c>
      <c r="C75">
        <v>3425</v>
      </c>
      <c r="D75">
        <v>1888</v>
      </c>
      <c r="E75" s="3">
        <v>65312</v>
      </c>
      <c r="F75" s="3">
        <v>123297123</v>
      </c>
      <c r="G75" t="s">
        <v>42</v>
      </c>
      <c r="J75" s="37" t="s">
        <v>57</v>
      </c>
      <c r="K75" s="19"/>
      <c r="L75" s="19"/>
      <c r="M75" s="19">
        <v>86390</v>
      </c>
      <c r="N75" s="19">
        <v>72108</v>
      </c>
      <c r="O75" s="19">
        <v>36315</v>
      </c>
      <c r="P75" s="19">
        <v>113130</v>
      </c>
      <c r="Q75" s="19">
        <v>69839</v>
      </c>
      <c r="R75" s="19">
        <v>377782</v>
      </c>
      <c r="T75" s="37" t="s">
        <v>57</v>
      </c>
      <c r="U75" s="19"/>
      <c r="V75" s="19"/>
      <c r="W75" s="19">
        <v>86390</v>
      </c>
      <c r="X75" s="19">
        <v>72108</v>
      </c>
      <c r="Y75" s="19">
        <v>36315</v>
      </c>
      <c r="Z75" s="19">
        <v>113130</v>
      </c>
      <c r="AA75" s="19">
        <v>69839</v>
      </c>
      <c r="AB75" s="19">
        <v>377782</v>
      </c>
    </row>
    <row r="76" spans="1:28">
      <c r="A76" t="s">
        <v>60</v>
      </c>
      <c r="B76">
        <v>2014</v>
      </c>
      <c r="C76">
        <v>384</v>
      </c>
      <c r="D76">
        <v>230</v>
      </c>
      <c r="E76" s="3">
        <v>8170</v>
      </c>
      <c r="F76" s="3">
        <v>1876564</v>
      </c>
      <c r="G76" t="s">
        <v>42</v>
      </c>
      <c r="J76" s="37" t="s">
        <v>58</v>
      </c>
      <c r="K76" s="19">
        <v>948469</v>
      </c>
      <c r="L76" s="19">
        <v>979163</v>
      </c>
      <c r="M76" s="19">
        <v>1064345</v>
      </c>
      <c r="N76" s="19">
        <v>1011417</v>
      </c>
      <c r="O76" s="19">
        <v>905902</v>
      </c>
      <c r="P76" s="19">
        <v>671178</v>
      </c>
      <c r="Q76" s="19">
        <v>382750</v>
      </c>
      <c r="R76" s="19">
        <v>5963224</v>
      </c>
      <c r="T76" s="37" t="s">
        <v>58</v>
      </c>
      <c r="U76" s="19">
        <v>948469</v>
      </c>
      <c r="V76" s="19">
        <v>979163</v>
      </c>
      <c r="W76" s="19">
        <v>1064345</v>
      </c>
      <c r="X76" s="19">
        <v>1011417</v>
      </c>
      <c r="Y76" s="19">
        <v>905902</v>
      </c>
      <c r="Z76" s="19">
        <v>671178</v>
      </c>
      <c r="AA76" s="19">
        <v>382750</v>
      </c>
      <c r="AB76" s="19">
        <v>5963224</v>
      </c>
    </row>
    <row r="77" spans="1:28">
      <c r="A77" t="s">
        <v>60</v>
      </c>
      <c r="B77">
        <v>2015</v>
      </c>
      <c r="C77">
        <v>451</v>
      </c>
      <c r="D77">
        <v>256</v>
      </c>
      <c r="E77" s="3">
        <v>8182</v>
      </c>
      <c r="F77" s="3">
        <v>2094601</v>
      </c>
      <c r="G77" t="s">
        <v>42</v>
      </c>
      <c r="J77" s="37" t="s">
        <v>66</v>
      </c>
      <c r="K77" s="19"/>
      <c r="L77" s="19">
        <v>9110</v>
      </c>
      <c r="M77" s="19">
        <v>14473</v>
      </c>
      <c r="N77" s="19">
        <v>25101</v>
      </c>
      <c r="O77" s="19">
        <v>25960</v>
      </c>
      <c r="P77" s="19">
        <v>1330</v>
      </c>
      <c r="Q77" s="19"/>
      <c r="R77" s="19">
        <v>75974</v>
      </c>
      <c r="T77" s="37" t="s">
        <v>66</v>
      </c>
      <c r="U77" s="19"/>
      <c r="V77" s="19">
        <v>9110</v>
      </c>
      <c r="W77" s="19">
        <v>14473</v>
      </c>
      <c r="X77" s="19">
        <v>25101</v>
      </c>
      <c r="Y77" s="19">
        <v>25960</v>
      </c>
      <c r="Z77" s="19">
        <v>1330</v>
      </c>
      <c r="AA77" s="19"/>
      <c r="AB77" s="19">
        <v>75974</v>
      </c>
    </row>
    <row r="78" spans="1:28">
      <c r="A78" t="s">
        <v>60</v>
      </c>
      <c r="B78">
        <v>2016</v>
      </c>
      <c r="C78">
        <v>425</v>
      </c>
      <c r="D78">
        <v>250</v>
      </c>
      <c r="E78" s="3">
        <v>9005</v>
      </c>
      <c r="F78" s="3">
        <v>2250728</v>
      </c>
      <c r="G78" t="s">
        <v>42</v>
      </c>
      <c r="J78" s="102" t="s">
        <v>128</v>
      </c>
      <c r="K78" s="103">
        <v>7311</v>
      </c>
      <c r="L78" s="103">
        <v>7371</v>
      </c>
      <c r="M78" s="103">
        <v>7404</v>
      </c>
      <c r="N78" s="103">
        <v>6881</v>
      </c>
      <c r="O78" s="103">
        <v>6922</v>
      </c>
      <c r="P78" s="103">
        <v>7115</v>
      </c>
      <c r="Q78" s="103">
        <v>6195</v>
      </c>
      <c r="R78" s="103">
        <v>49199</v>
      </c>
      <c r="T78" s="15" t="s">
        <v>128</v>
      </c>
      <c r="U78" s="36">
        <v>7311</v>
      </c>
      <c r="V78" s="36">
        <v>7371</v>
      </c>
      <c r="W78" s="36">
        <v>7404</v>
      </c>
      <c r="X78" s="36">
        <v>6881</v>
      </c>
      <c r="Y78" s="36">
        <v>6922</v>
      </c>
      <c r="Z78" s="36">
        <v>7115</v>
      </c>
      <c r="AA78" s="36">
        <v>6195</v>
      </c>
      <c r="AB78" s="36">
        <v>49199</v>
      </c>
    </row>
    <row r="79" spans="1:28">
      <c r="A79" t="s">
        <v>60</v>
      </c>
      <c r="B79">
        <v>2017</v>
      </c>
      <c r="C79">
        <v>312</v>
      </c>
      <c r="D79">
        <v>177</v>
      </c>
      <c r="E79" s="3">
        <v>10456</v>
      </c>
      <c r="F79" s="3">
        <v>1849933</v>
      </c>
      <c r="G79" t="s">
        <v>42</v>
      </c>
      <c r="J79" s="102" t="s">
        <v>129</v>
      </c>
      <c r="K79" s="103">
        <v>5541.306799663781</v>
      </c>
      <c r="L79" s="103">
        <v>5746.7533778045172</v>
      </c>
      <c r="M79" s="103">
        <v>5654.4465332092786</v>
      </c>
      <c r="N79" s="103">
        <v>5376.3917409405576</v>
      </c>
      <c r="O79" s="103">
        <v>5340.030096405374</v>
      </c>
      <c r="P79" s="103">
        <v>5395.6026941340342</v>
      </c>
      <c r="Q79" s="103">
        <v>2970.2410660371879</v>
      </c>
      <c r="R79" s="103">
        <v>36024.772308194733</v>
      </c>
      <c r="T79" s="15" t="s">
        <v>129</v>
      </c>
      <c r="U79" s="36">
        <v>5541.306799663781</v>
      </c>
      <c r="V79" s="36">
        <v>5746.7533778045172</v>
      </c>
      <c r="W79" s="36">
        <v>5654.4465332092786</v>
      </c>
      <c r="X79" s="36">
        <v>5376.3917409405576</v>
      </c>
      <c r="Y79" s="36">
        <v>5340.030096405374</v>
      </c>
      <c r="Z79" s="36">
        <v>5395.6026941340342</v>
      </c>
      <c r="AA79" s="36">
        <v>2970.2410660371879</v>
      </c>
      <c r="AB79" s="36">
        <v>36024.772308194733</v>
      </c>
    </row>
    <row r="80" spans="1:28">
      <c r="A80" t="s">
        <v>60</v>
      </c>
      <c r="B80">
        <v>2018</v>
      </c>
      <c r="C80">
        <v>273</v>
      </c>
      <c r="D80">
        <v>158</v>
      </c>
      <c r="E80" s="3">
        <v>10408</v>
      </c>
      <c r="F80" s="3">
        <v>1639894</v>
      </c>
      <c r="G80" t="s">
        <v>42</v>
      </c>
      <c r="J80" s="102" t="s">
        <v>130</v>
      </c>
      <c r="K80" s="104">
        <v>571505.82897306653</v>
      </c>
      <c r="L80" s="104">
        <v>563789.05687259207</v>
      </c>
      <c r="M80" s="104">
        <v>588963.50437790924</v>
      </c>
      <c r="N80" s="104">
        <v>620699.41040779941</v>
      </c>
      <c r="O80" s="104">
        <v>612356.91555883398</v>
      </c>
      <c r="P80" s="104">
        <v>594256.94018099434</v>
      </c>
      <c r="Q80" s="104">
        <v>598136.81824004825</v>
      </c>
      <c r="R80" s="104">
        <v>4149708.4746112437</v>
      </c>
      <c r="T80" s="15" t="s">
        <v>130</v>
      </c>
      <c r="U80" s="19">
        <v>571505.82897306653</v>
      </c>
      <c r="V80" s="19">
        <v>563789.05687259207</v>
      </c>
      <c r="W80" s="19">
        <v>588963.50437790924</v>
      </c>
      <c r="X80" s="19">
        <v>620699.41040779941</v>
      </c>
      <c r="Y80" s="19">
        <v>612356.91555883398</v>
      </c>
      <c r="Z80" s="19">
        <v>594256.94018099434</v>
      </c>
      <c r="AA80" s="19">
        <v>598136.81824004825</v>
      </c>
      <c r="AB80" s="19">
        <v>4149708.4746112437</v>
      </c>
    </row>
    <row r="81" spans="1:28">
      <c r="A81" t="s">
        <v>60</v>
      </c>
      <c r="B81">
        <v>2019</v>
      </c>
      <c r="C81">
        <v>286</v>
      </c>
      <c r="D81">
        <v>152</v>
      </c>
      <c r="E81" s="3">
        <v>9956</v>
      </c>
      <c r="F81" s="3">
        <v>1514136</v>
      </c>
      <c r="G81" t="s">
        <v>42</v>
      </c>
      <c r="J81" s="102" t="s">
        <v>131</v>
      </c>
      <c r="K81" s="104">
        <v>267392630</v>
      </c>
      <c r="L81" s="104">
        <v>274622973</v>
      </c>
      <c r="M81" s="104">
        <v>271195757</v>
      </c>
      <c r="N81" s="104">
        <v>270973158</v>
      </c>
      <c r="O81" s="104">
        <v>279874256</v>
      </c>
      <c r="P81" s="104">
        <v>284834011</v>
      </c>
      <c r="Q81" s="104">
        <v>160194572</v>
      </c>
      <c r="R81" s="104">
        <v>1809087357</v>
      </c>
      <c r="T81" s="15" t="s">
        <v>131</v>
      </c>
      <c r="U81" s="19">
        <v>267392630</v>
      </c>
      <c r="V81" s="19">
        <v>274622973</v>
      </c>
      <c r="W81" s="19">
        <v>271195757</v>
      </c>
      <c r="X81" s="19">
        <v>270973158</v>
      </c>
      <c r="Y81" s="19">
        <v>279874256</v>
      </c>
      <c r="Z81" s="19">
        <v>284834011</v>
      </c>
      <c r="AA81" s="19">
        <v>160194572</v>
      </c>
      <c r="AB81" s="19">
        <v>1809087357</v>
      </c>
    </row>
    <row r="82" spans="1:28">
      <c r="A82" t="s">
        <v>60</v>
      </c>
      <c r="B82">
        <v>2020</v>
      </c>
      <c r="C82">
        <v>231</v>
      </c>
      <c r="D82">
        <v>87</v>
      </c>
      <c r="E82" s="3">
        <v>9855</v>
      </c>
      <c r="F82" s="3">
        <v>853872</v>
      </c>
      <c r="G82" t="s">
        <v>42</v>
      </c>
      <c r="J82" s="34" t="s">
        <v>44</v>
      </c>
      <c r="K82" s="93"/>
      <c r="L82" s="93"/>
      <c r="M82" s="93"/>
      <c r="N82" s="93"/>
      <c r="O82" s="93"/>
      <c r="P82" s="93"/>
      <c r="Q82" s="93"/>
      <c r="R82" s="93"/>
      <c r="T82" s="15" t="s">
        <v>44</v>
      </c>
      <c r="U82" s="36"/>
      <c r="V82" s="36"/>
      <c r="W82" s="36"/>
      <c r="X82" s="36"/>
      <c r="Y82" s="36"/>
      <c r="Z82" s="36"/>
      <c r="AA82" s="36"/>
      <c r="AB82" s="36"/>
    </row>
    <row r="83" spans="1:28">
      <c r="A83" t="s">
        <v>19</v>
      </c>
      <c r="B83">
        <v>2014</v>
      </c>
      <c r="C83" s="72">
        <v>60</v>
      </c>
      <c r="D83" s="73">
        <v>45.306799663781192</v>
      </c>
      <c r="E83" s="3">
        <v>47935.828973066455</v>
      </c>
      <c r="F83" s="3">
        <v>2171819</v>
      </c>
      <c r="G83" t="s">
        <v>42</v>
      </c>
      <c r="J83" s="100" t="s">
        <v>49</v>
      </c>
      <c r="K83" s="101"/>
      <c r="L83" s="101"/>
      <c r="M83" s="101"/>
      <c r="N83" s="101"/>
      <c r="O83" s="101"/>
      <c r="P83" s="101"/>
      <c r="Q83" s="101"/>
      <c r="R83" s="101"/>
      <c r="T83" s="33" t="s">
        <v>49</v>
      </c>
      <c r="U83" s="36"/>
      <c r="V83" s="36"/>
      <c r="W83" s="36"/>
      <c r="X83" s="36"/>
      <c r="Y83" s="36"/>
      <c r="Z83" s="36"/>
      <c r="AA83" s="36"/>
      <c r="AB83" s="36"/>
    </row>
    <row r="84" spans="1:28">
      <c r="A84" t="s">
        <v>19</v>
      </c>
      <c r="B84">
        <v>2015</v>
      </c>
      <c r="C84" s="72">
        <v>61</v>
      </c>
      <c r="D84" s="73">
        <v>42.753377804517477</v>
      </c>
      <c r="E84" s="3">
        <v>45464.056872592118</v>
      </c>
      <c r="F84" s="3">
        <v>1943742</v>
      </c>
      <c r="G84" t="s">
        <v>42</v>
      </c>
      <c r="J84" s="37" t="s">
        <v>52</v>
      </c>
      <c r="K84" s="36">
        <v>6182</v>
      </c>
      <c r="L84" s="36">
        <v>6108</v>
      </c>
      <c r="M84" s="36">
        <v>5811</v>
      </c>
      <c r="N84" s="36">
        <v>5840</v>
      </c>
      <c r="O84" s="36">
        <v>5784</v>
      </c>
      <c r="P84" s="36">
        <v>5609</v>
      </c>
      <c r="Q84" s="36">
        <v>4122</v>
      </c>
      <c r="R84" s="36">
        <v>39456</v>
      </c>
      <c r="T84" s="37" t="s">
        <v>52</v>
      </c>
      <c r="U84" s="36">
        <v>6182</v>
      </c>
      <c r="V84" s="36">
        <v>6108</v>
      </c>
      <c r="W84" s="36">
        <v>5811</v>
      </c>
      <c r="X84" s="36">
        <v>5840</v>
      </c>
      <c r="Y84" s="36">
        <v>5784</v>
      </c>
      <c r="Z84" s="36">
        <v>5609</v>
      </c>
      <c r="AA84" s="36">
        <v>4122</v>
      </c>
      <c r="AB84" s="36">
        <v>39456</v>
      </c>
    </row>
    <row r="85" spans="1:28">
      <c r="A85" t="s">
        <v>19</v>
      </c>
      <c r="B85">
        <v>2016</v>
      </c>
      <c r="C85" s="72">
        <v>49</v>
      </c>
      <c r="D85" s="73">
        <v>38.446533209278677</v>
      </c>
      <c r="E85" s="3">
        <v>42847.504377909208</v>
      </c>
      <c r="F85" s="3">
        <v>1647338</v>
      </c>
      <c r="G85" t="s">
        <v>42</v>
      </c>
      <c r="J85" s="37" t="s">
        <v>66</v>
      </c>
      <c r="K85" s="36">
        <v>1453</v>
      </c>
      <c r="L85" s="36">
        <v>1429</v>
      </c>
      <c r="M85" s="36">
        <v>1429</v>
      </c>
      <c r="N85" s="36">
        <v>1356</v>
      </c>
      <c r="O85" s="36">
        <v>1450</v>
      </c>
      <c r="P85" s="36">
        <v>1422</v>
      </c>
      <c r="Q85" s="36">
        <v>1067</v>
      </c>
      <c r="R85" s="36">
        <v>9606</v>
      </c>
      <c r="T85" s="37" t="s">
        <v>66</v>
      </c>
      <c r="U85" s="36">
        <v>1453</v>
      </c>
      <c r="V85" s="36">
        <v>1429</v>
      </c>
      <c r="W85" s="36">
        <v>1429</v>
      </c>
      <c r="X85" s="36">
        <v>1356</v>
      </c>
      <c r="Y85" s="36">
        <v>1450</v>
      </c>
      <c r="Z85" s="36">
        <v>1422</v>
      </c>
      <c r="AA85" s="36">
        <v>1067</v>
      </c>
      <c r="AB85" s="36">
        <v>9606</v>
      </c>
    </row>
    <row r="86" spans="1:28">
      <c r="A86" t="s">
        <v>19</v>
      </c>
      <c r="B86">
        <v>2017</v>
      </c>
      <c r="C86" s="72">
        <v>56</v>
      </c>
      <c r="D86" s="73">
        <v>36.391740940557874</v>
      </c>
      <c r="E86" s="3">
        <v>44065.410407799442</v>
      </c>
      <c r="F86" s="3">
        <v>1603617</v>
      </c>
      <c r="G86" t="s">
        <v>42</v>
      </c>
      <c r="J86" s="37" t="s">
        <v>54</v>
      </c>
      <c r="K86" s="36">
        <v>1461</v>
      </c>
      <c r="L86" s="36">
        <v>1493</v>
      </c>
      <c r="M86" s="36">
        <v>1502</v>
      </c>
      <c r="N86" s="36">
        <v>1399</v>
      </c>
      <c r="O86" s="36">
        <v>1376</v>
      </c>
      <c r="P86" s="36">
        <v>1349</v>
      </c>
      <c r="Q86" s="36">
        <v>1182</v>
      </c>
      <c r="R86" s="36">
        <v>9762</v>
      </c>
      <c r="T86" s="37" t="s">
        <v>54</v>
      </c>
      <c r="U86" s="36">
        <v>1461</v>
      </c>
      <c r="V86" s="36">
        <v>1493</v>
      </c>
      <c r="W86" s="36">
        <v>1502</v>
      </c>
      <c r="X86" s="36">
        <v>1399</v>
      </c>
      <c r="Y86" s="36">
        <v>1376</v>
      </c>
      <c r="Z86" s="36">
        <v>1349</v>
      </c>
      <c r="AA86" s="36">
        <v>1182</v>
      </c>
      <c r="AB86" s="36">
        <v>9762</v>
      </c>
    </row>
    <row r="87" spans="1:28">
      <c r="A87" t="s">
        <v>19</v>
      </c>
      <c r="B87">
        <v>2018</v>
      </c>
      <c r="C87" s="72">
        <v>46</v>
      </c>
      <c r="D87" s="73">
        <v>37.030096405373804</v>
      </c>
      <c r="E87" s="3">
        <v>46022.915558833971</v>
      </c>
      <c r="F87" s="3">
        <v>1704233</v>
      </c>
      <c r="G87" t="s">
        <v>42</v>
      </c>
      <c r="J87" s="37" t="s">
        <v>57</v>
      </c>
      <c r="K87" s="36">
        <v>553</v>
      </c>
      <c r="L87" s="36">
        <v>580</v>
      </c>
      <c r="M87" s="36">
        <v>580</v>
      </c>
      <c r="N87" s="36">
        <v>561</v>
      </c>
      <c r="O87" s="36">
        <v>551</v>
      </c>
      <c r="P87" s="36">
        <v>648</v>
      </c>
      <c r="Q87" s="36">
        <v>612</v>
      </c>
      <c r="R87" s="36">
        <v>4085</v>
      </c>
      <c r="T87" s="37" t="s">
        <v>57</v>
      </c>
      <c r="U87" s="36">
        <v>553</v>
      </c>
      <c r="V87" s="36">
        <v>580</v>
      </c>
      <c r="W87" s="36">
        <v>580</v>
      </c>
      <c r="X87" s="36">
        <v>561</v>
      </c>
      <c r="Y87" s="36">
        <v>551</v>
      </c>
      <c r="Z87" s="36">
        <v>648</v>
      </c>
      <c r="AA87" s="36">
        <v>612</v>
      </c>
      <c r="AB87" s="36">
        <v>4085</v>
      </c>
    </row>
    <row r="88" spans="1:28">
      <c r="A88" t="s">
        <v>19</v>
      </c>
      <c r="B88">
        <v>2019</v>
      </c>
      <c r="C88" s="72">
        <v>55</v>
      </c>
      <c r="D88" s="73">
        <v>41.602694134033825</v>
      </c>
      <c r="E88" s="3">
        <v>51477.940180994403</v>
      </c>
      <c r="F88" s="3">
        <v>2141621</v>
      </c>
      <c r="G88" t="s">
        <v>42</v>
      </c>
      <c r="J88" s="37" t="s">
        <v>56</v>
      </c>
      <c r="K88" s="36">
        <v>418</v>
      </c>
      <c r="L88" s="36">
        <v>435</v>
      </c>
      <c r="M88" s="36">
        <v>464</v>
      </c>
      <c r="N88" s="36">
        <v>415</v>
      </c>
      <c r="O88" s="36">
        <v>409</v>
      </c>
      <c r="P88" s="36">
        <v>453</v>
      </c>
      <c r="Q88" s="36">
        <v>329</v>
      </c>
      <c r="R88" s="36">
        <v>2923</v>
      </c>
      <c r="T88" s="37" t="s">
        <v>56</v>
      </c>
      <c r="U88" s="36">
        <v>418</v>
      </c>
      <c r="V88" s="36">
        <v>435</v>
      </c>
      <c r="W88" s="36">
        <v>464</v>
      </c>
      <c r="X88" s="36">
        <v>415</v>
      </c>
      <c r="Y88" s="36">
        <v>409</v>
      </c>
      <c r="Z88" s="36">
        <v>453</v>
      </c>
      <c r="AA88" s="36">
        <v>329</v>
      </c>
      <c r="AB88" s="36">
        <v>2923</v>
      </c>
    </row>
    <row r="89" spans="1:28">
      <c r="A89" t="s">
        <v>19</v>
      </c>
      <c r="B89">
        <v>2020</v>
      </c>
      <c r="C89" s="72">
        <v>60</v>
      </c>
      <c r="D89" s="73">
        <v>27.241066037187906</v>
      </c>
      <c r="E89" s="3">
        <v>60364.818240048269</v>
      </c>
      <c r="F89" s="3">
        <v>1644402</v>
      </c>
      <c r="G89" t="s">
        <v>42</v>
      </c>
      <c r="J89" s="37" t="s">
        <v>38</v>
      </c>
      <c r="K89" s="36">
        <v>374</v>
      </c>
      <c r="L89" s="36">
        <v>375</v>
      </c>
      <c r="M89" s="36">
        <v>368</v>
      </c>
      <c r="N89" s="36">
        <v>391</v>
      </c>
      <c r="O89" s="36">
        <v>416</v>
      </c>
      <c r="P89" s="36">
        <v>423</v>
      </c>
      <c r="Q89" s="36">
        <v>407</v>
      </c>
      <c r="R89" s="36">
        <v>2754</v>
      </c>
      <c r="T89" s="37" t="s">
        <v>38</v>
      </c>
      <c r="U89" s="36">
        <v>374</v>
      </c>
      <c r="V89" s="36">
        <v>375</v>
      </c>
      <c r="W89" s="36">
        <v>368</v>
      </c>
      <c r="X89" s="36">
        <v>391</v>
      </c>
      <c r="Y89" s="36">
        <v>416</v>
      </c>
      <c r="Z89" s="36">
        <v>423</v>
      </c>
      <c r="AA89" s="36">
        <v>407</v>
      </c>
      <c r="AB89" s="36">
        <v>2754</v>
      </c>
    </row>
    <row r="90" spans="1:28">
      <c r="A90" t="s">
        <v>61</v>
      </c>
      <c r="B90">
        <v>2014</v>
      </c>
      <c r="C90">
        <v>336</v>
      </c>
      <c r="D90">
        <v>243</v>
      </c>
      <c r="E90" s="3">
        <v>4926</v>
      </c>
      <c r="F90" s="3">
        <v>1195390</v>
      </c>
      <c r="G90" t="s">
        <v>42</v>
      </c>
      <c r="J90" s="37" t="s">
        <v>53</v>
      </c>
      <c r="K90" s="36">
        <v>241</v>
      </c>
      <c r="L90" s="36">
        <v>265</v>
      </c>
      <c r="M90" s="36">
        <v>360</v>
      </c>
      <c r="N90" s="36">
        <v>387</v>
      </c>
      <c r="O90" s="36">
        <v>380</v>
      </c>
      <c r="P90" s="36">
        <v>373</v>
      </c>
      <c r="Q90" s="36">
        <v>305</v>
      </c>
      <c r="R90" s="36">
        <v>2311</v>
      </c>
      <c r="T90" s="37" t="s">
        <v>53</v>
      </c>
      <c r="U90" s="36">
        <v>241</v>
      </c>
      <c r="V90" s="36">
        <v>265</v>
      </c>
      <c r="W90" s="36">
        <v>360</v>
      </c>
      <c r="X90" s="36">
        <v>387</v>
      </c>
      <c r="Y90" s="36">
        <v>380</v>
      </c>
      <c r="Z90" s="36">
        <v>373</v>
      </c>
      <c r="AA90" s="36">
        <v>305</v>
      </c>
      <c r="AB90" s="36">
        <v>2311</v>
      </c>
    </row>
    <row r="91" spans="1:28">
      <c r="A91" t="s">
        <v>61</v>
      </c>
      <c r="B91">
        <v>2015</v>
      </c>
      <c r="C91">
        <v>338</v>
      </c>
      <c r="D91">
        <v>239</v>
      </c>
      <c r="E91" s="3">
        <v>4740</v>
      </c>
      <c r="F91" s="3">
        <v>1133898</v>
      </c>
      <c r="G91" t="s">
        <v>42</v>
      </c>
      <c r="J91" s="37" t="s">
        <v>19</v>
      </c>
      <c r="K91" s="36">
        <v>273</v>
      </c>
      <c r="L91" s="36">
        <v>275</v>
      </c>
      <c r="M91" s="36">
        <v>279</v>
      </c>
      <c r="N91" s="36">
        <v>280</v>
      </c>
      <c r="O91" s="36">
        <v>292</v>
      </c>
      <c r="P91" s="36">
        <v>320</v>
      </c>
      <c r="Q91" s="36">
        <v>314</v>
      </c>
      <c r="R91" s="36">
        <v>2033</v>
      </c>
      <c r="T91" s="37" t="s">
        <v>19</v>
      </c>
      <c r="U91" s="36">
        <v>273</v>
      </c>
      <c r="V91" s="36">
        <v>275</v>
      </c>
      <c r="W91" s="36">
        <v>279</v>
      </c>
      <c r="X91" s="36">
        <v>280</v>
      </c>
      <c r="Y91" s="36">
        <v>292</v>
      </c>
      <c r="Z91" s="36">
        <v>320</v>
      </c>
      <c r="AA91" s="36">
        <v>314</v>
      </c>
      <c r="AB91" s="36">
        <v>2033</v>
      </c>
    </row>
    <row r="92" spans="1:28">
      <c r="A92" t="s">
        <v>61</v>
      </c>
      <c r="B92">
        <v>2016</v>
      </c>
      <c r="C92">
        <v>367</v>
      </c>
      <c r="D92">
        <v>248</v>
      </c>
      <c r="E92" s="3">
        <v>4713</v>
      </c>
      <c r="F92" s="3">
        <v>1166550</v>
      </c>
      <c r="G92" t="s">
        <v>42</v>
      </c>
      <c r="J92" s="37" t="s">
        <v>60</v>
      </c>
      <c r="K92" s="36">
        <v>324</v>
      </c>
      <c r="L92" s="36">
        <v>486</v>
      </c>
      <c r="M92" s="36">
        <v>414</v>
      </c>
      <c r="N92" s="36">
        <v>256</v>
      </c>
      <c r="O92" s="36">
        <v>258</v>
      </c>
      <c r="P92" s="36">
        <v>309</v>
      </c>
      <c r="Q92" s="36">
        <v>262</v>
      </c>
      <c r="R92" s="36">
        <v>2309</v>
      </c>
      <c r="T92" s="37" t="s">
        <v>60</v>
      </c>
      <c r="U92" s="36">
        <v>324</v>
      </c>
      <c r="V92" s="36">
        <v>486</v>
      </c>
      <c r="W92" s="36">
        <v>414</v>
      </c>
      <c r="X92" s="36">
        <v>256</v>
      </c>
      <c r="Y92" s="36">
        <v>258</v>
      </c>
      <c r="Z92" s="36">
        <v>309</v>
      </c>
      <c r="AA92" s="36">
        <v>262</v>
      </c>
      <c r="AB92" s="36">
        <v>2309</v>
      </c>
    </row>
    <row r="93" spans="1:28">
      <c r="A93" t="s">
        <v>61</v>
      </c>
      <c r="B93">
        <v>2017</v>
      </c>
      <c r="C93">
        <v>298</v>
      </c>
      <c r="D93">
        <v>204</v>
      </c>
      <c r="E93" s="3">
        <v>4832</v>
      </c>
      <c r="F93" s="3">
        <v>984881</v>
      </c>
      <c r="G93" t="s">
        <v>42</v>
      </c>
      <c r="J93" s="37" t="s">
        <v>64</v>
      </c>
      <c r="K93" s="36">
        <v>350</v>
      </c>
      <c r="L93" s="36">
        <v>285</v>
      </c>
      <c r="M93" s="36">
        <v>278</v>
      </c>
      <c r="N93" s="36">
        <v>274</v>
      </c>
      <c r="O93" s="36">
        <v>273</v>
      </c>
      <c r="P93" s="36">
        <v>302</v>
      </c>
      <c r="Q93" s="36">
        <v>290</v>
      </c>
      <c r="R93" s="36">
        <v>2052</v>
      </c>
      <c r="T93" s="37" t="s">
        <v>64</v>
      </c>
      <c r="U93" s="36">
        <v>350</v>
      </c>
      <c r="V93" s="36">
        <v>285</v>
      </c>
      <c r="W93" s="36">
        <v>278</v>
      </c>
      <c r="X93" s="36">
        <v>274</v>
      </c>
      <c r="Y93" s="36">
        <v>273</v>
      </c>
      <c r="Z93" s="36">
        <v>302</v>
      </c>
      <c r="AA93" s="36">
        <v>290</v>
      </c>
      <c r="AB93" s="36">
        <v>2052</v>
      </c>
    </row>
    <row r="94" spans="1:28">
      <c r="A94" t="s">
        <v>61</v>
      </c>
      <c r="B94">
        <v>2018</v>
      </c>
      <c r="C94">
        <v>207</v>
      </c>
      <c r="D94">
        <v>160</v>
      </c>
      <c r="E94" s="3">
        <v>5436</v>
      </c>
      <c r="F94" s="3">
        <v>868668</v>
      </c>
      <c r="G94" t="s">
        <v>42</v>
      </c>
      <c r="J94" s="37" t="s">
        <v>61</v>
      </c>
      <c r="K94" s="36">
        <v>334</v>
      </c>
      <c r="L94" s="36">
        <v>360</v>
      </c>
      <c r="M94" s="36">
        <v>383</v>
      </c>
      <c r="N94" s="36">
        <v>378</v>
      </c>
      <c r="O94" s="36">
        <v>334</v>
      </c>
      <c r="P94" s="36">
        <v>289</v>
      </c>
      <c r="Q94" s="36">
        <v>259</v>
      </c>
      <c r="R94" s="36">
        <v>2337</v>
      </c>
      <c r="T94" s="37" t="s">
        <v>61</v>
      </c>
      <c r="U94" s="36">
        <v>334</v>
      </c>
      <c r="V94" s="36">
        <v>360</v>
      </c>
      <c r="W94" s="36">
        <v>383</v>
      </c>
      <c r="X94" s="36">
        <v>378</v>
      </c>
      <c r="Y94" s="36">
        <v>334</v>
      </c>
      <c r="Z94" s="36">
        <v>289</v>
      </c>
      <c r="AA94" s="36">
        <v>259</v>
      </c>
      <c r="AB94" s="36">
        <v>2337</v>
      </c>
    </row>
    <row r="95" spans="1:28">
      <c r="A95" t="s">
        <v>61</v>
      </c>
      <c r="B95">
        <v>2019</v>
      </c>
      <c r="C95">
        <v>177</v>
      </c>
      <c r="D95">
        <v>129</v>
      </c>
      <c r="E95" s="3">
        <v>6082</v>
      </c>
      <c r="F95" s="3">
        <v>784714</v>
      </c>
      <c r="G95" t="s">
        <v>42</v>
      </c>
      <c r="J95" s="37" t="s">
        <v>63</v>
      </c>
      <c r="K95" s="36">
        <v>163</v>
      </c>
      <c r="L95" s="36">
        <v>171</v>
      </c>
      <c r="M95" s="36">
        <v>117</v>
      </c>
      <c r="N95" s="36">
        <v>109</v>
      </c>
      <c r="O95" s="36">
        <v>120</v>
      </c>
      <c r="P95" s="36">
        <v>140</v>
      </c>
      <c r="Q95" s="36">
        <v>114</v>
      </c>
      <c r="R95" s="36">
        <v>934</v>
      </c>
      <c r="T95" s="37" t="s">
        <v>63</v>
      </c>
      <c r="U95" s="36">
        <v>163</v>
      </c>
      <c r="V95" s="36">
        <v>171</v>
      </c>
      <c r="W95" s="36">
        <v>117</v>
      </c>
      <c r="X95" s="36">
        <v>109</v>
      </c>
      <c r="Y95" s="36">
        <v>120</v>
      </c>
      <c r="Z95" s="36">
        <v>140</v>
      </c>
      <c r="AA95" s="36">
        <v>114</v>
      </c>
      <c r="AB95" s="36">
        <v>934</v>
      </c>
    </row>
    <row r="96" spans="1:28">
      <c r="A96" t="s">
        <v>61</v>
      </c>
      <c r="B96">
        <v>2020</v>
      </c>
      <c r="C96">
        <v>141</v>
      </c>
      <c r="D96">
        <v>62</v>
      </c>
      <c r="E96" s="3">
        <v>6558</v>
      </c>
      <c r="F96" s="3">
        <v>406943</v>
      </c>
      <c r="G96" t="s">
        <v>42</v>
      </c>
      <c r="J96" s="37" t="s">
        <v>65</v>
      </c>
      <c r="K96" s="36">
        <v>73</v>
      </c>
      <c r="L96" s="36">
        <v>55</v>
      </c>
      <c r="M96" s="36">
        <v>73</v>
      </c>
      <c r="N96" s="36">
        <v>83</v>
      </c>
      <c r="O96" s="36">
        <v>105</v>
      </c>
      <c r="P96" s="36">
        <v>129</v>
      </c>
      <c r="Q96" s="36">
        <v>127</v>
      </c>
      <c r="R96" s="36">
        <v>645</v>
      </c>
      <c r="T96" s="37" t="s">
        <v>65</v>
      </c>
      <c r="U96" s="36">
        <v>73</v>
      </c>
      <c r="V96" s="36">
        <v>55</v>
      </c>
      <c r="W96" s="36">
        <v>73</v>
      </c>
      <c r="X96" s="36">
        <v>83</v>
      </c>
      <c r="Y96" s="36">
        <v>105</v>
      </c>
      <c r="Z96" s="36">
        <v>129</v>
      </c>
      <c r="AA96" s="36">
        <v>127</v>
      </c>
      <c r="AB96" s="36">
        <v>645</v>
      </c>
    </row>
    <row r="97" spans="1:28">
      <c r="A97" t="s">
        <v>63</v>
      </c>
      <c r="B97">
        <v>2014</v>
      </c>
      <c r="C97">
        <v>19</v>
      </c>
      <c r="D97">
        <v>16</v>
      </c>
      <c r="E97" s="3">
        <v>15308</v>
      </c>
      <c r="F97" s="3">
        <v>252524</v>
      </c>
      <c r="G97" t="s">
        <v>42</v>
      </c>
      <c r="J97" s="37" t="s">
        <v>55</v>
      </c>
      <c r="K97" s="36">
        <v>23</v>
      </c>
      <c r="L97" s="36">
        <v>22</v>
      </c>
      <c r="M97" s="36">
        <v>20</v>
      </c>
      <c r="N97" s="36">
        <v>26</v>
      </c>
      <c r="O97" s="36">
        <v>40</v>
      </c>
      <c r="P97" s="36">
        <v>50</v>
      </c>
      <c r="Q97" s="36">
        <v>40</v>
      </c>
      <c r="R97" s="36">
        <v>221</v>
      </c>
      <c r="T97" s="37" t="s">
        <v>55</v>
      </c>
      <c r="U97" s="36">
        <v>23</v>
      </c>
      <c r="V97" s="36">
        <v>22</v>
      </c>
      <c r="W97" s="36">
        <v>20</v>
      </c>
      <c r="X97" s="36">
        <v>26</v>
      </c>
      <c r="Y97" s="36">
        <v>40</v>
      </c>
      <c r="Z97" s="36">
        <v>50</v>
      </c>
      <c r="AA97" s="36">
        <v>40</v>
      </c>
      <c r="AB97" s="36">
        <v>221</v>
      </c>
    </row>
    <row r="98" spans="1:28">
      <c r="A98" t="s">
        <v>63</v>
      </c>
      <c r="B98">
        <v>2015</v>
      </c>
      <c r="C98">
        <v>26</v>
      </c>
      <c r="D98">
        <v>16</v>
      </c>
      <c r="E98" s="3">
        <v>15282</v>
      </c>
      <c r="F98" s="3">
        <v>247400</v>
      </c>
      <c r="G98" t="s">
        <v>42</v>
      </c>
      <c r="J98" s="37" t="s">
        <v>67</v>
      </c>
      <c r="K98" s="36">
        <v>50</v>
      </c>
      <c r="L98" s="36">
        <v>48</v>
      </c>
      <c r="M98" s="36">
        <v>47</v>
      </c>
      <c r="N98" s="36">
        <v>33</v>
      </c>
      <c r="O98" s="36">
        <v>34</v>
      </c>
      <c r="P98" s="36">
        <v>39</v>
      </c>
      <c r="Q98" s="36">
        <v>35</v>
      </c>
      <c r="R98" s="36">
        <v>286</v>
      </c>
      <c r="T98" s="37" t="s">
        <v>67</v>
      </c>
      <c r="U98" s="36">
        <v>50</v>
      </c>
      <c r="V98" s="36">
        <v>48</v>
      </c>
      <c r="W98" s="36">
        <v>47</v>
      </c>
      <c r="X98" s="36">
        <v>33</v>
      </c>
      <c r="Y98" s="36">
        <v>34</v>
      </c>
      <c r="Z98" s="36">
        <v>39</v>
      </c>
      <c r="AA98" s="36">
        <v>35</v>
      </c>
      <c r="AB98" s="36">
        <v>286</v>
      </c>
    </row>
    <row r="99" spans="1:28">
      <c r="A99" t="s">
        <v>63</v>
      </c>
      <c r="B99">
        <v>2016</v>
      </c>
      <c r="C99">
        <v>22</v>
      </c>
      <c r="D99">
        <v>16</v>
      </c>
      <c r="E99" s="3">
        <v>14699</v>
      </c>
      <c r="F99" s="3">
        <v>239575</v>
      </c>
      <c r="G99" t="s">
        <v>42</v>
      </c>
      <c r="J99" s="37" t="s">
        <v>59</v>
      </c>
      <c r="K99" s="36"/>
      <c r="L99" s="36">
        <v>1</v>
      </c>
      <c r="M99" s="36">
        <v>33</v>
      </c>
      <c r="N99" s="36">
        <v>39</v>
      </c>
      <c r="O99" s="36">
        <v>35</v>
      </c>
      <c r="P99" s="36">
        <v>26</v>
      </c>
      <c r="Q99" s="36">
        <v>12</v>
      </c>
      <c r="R99" s="36">
        <v>146</v>
      </c>
      <c r="T99" s="37" t="s">
        <v>59</v>
      </c>
      <c r="U99" s="36"/>
      <c r="V99" s="36">
        <v>1</v>
      </c>
      <c r="W99" s="36">
        <v>33</v>
      </c>
      <c r="X99" s="36">
        <v>39</v>
      </c>
      <c r="Y99" s="36">
        <v>35</v>
      </c>
      <c r="Z99" s="36">
        <v>26</v>
      </c>
      <c r="AA99" s="36">
        <v>12</v>
      </c>
      <c r="AB99" s="36">
        <v>146</v>
      </c>
    </row>
    <row r="100" spans="1:28">
      <c r="A100" t="s">
        <v>63</v>
      </c>
      <c r="B100">
        <v>2017</v>
      </c>
      <c r="C100">
        <v>23</v>
      </c>
      <c r="D100">
        <v>19</v>
      </c>
      <c r="E100" s="3">
        <v>17955</v>
      </c>
      <c r="F100" s="3">
        <v>335037</v>
      </c>
      <c r="G100" t="s">
        <v>42</v>
      </c>
      <c r="J100" s="37" t="s">
        <v>58</v>
      </c>
      <c r="K100" s="36">
        <v>2</v>
      </c>
      <c r="L100" s="36">
        <v>1</v>
      </c>
      <c r="M100" s="36">
        <v>2</v>
      </c>
      <c r="N100" s="36">
        <v>3</v>
      </c>
      <c r="O100" s="36">
        <v>3</v>
      </c>
      <c r="P100" s="36">
        <v>3</v>
      </c>
      <c r="Q100" s="36">
        <v>4</v>
      </c>
      <c r="R100" s="36">
        <v>18</v>
      </c>
      <c r="T100" s="37" t="s">
        <v>58</v>
      </c>
      <c r="U100" s="36">
        <v>2</v>
      </c>
      <c r="V100" s="36">
        <v>1</v>
      </c>
      <c r="W100" s="36">
        <v>2</v>
      </c>
      <c r="X100" s="36">
        <v>3</v>
      </c>
      <c r="Y100" s="36">
        <v>3</v>
      </c>
      <c r="Z100" s="36">
        <v>3</v>
      </c>
      <c r="AA100" s="36">
        <v>4</v>
      </c>
      <c r="AB100" s="36">
        <v>18</v>
      </c>
    </row>
    <row r="101" spans="1:28">
      <c r="A101" t="s">
        <v>63</v>
      </c>
      <c r="B101">
        <v>2018</v>
      </c>
      <c r="C101">
        <v>30</v>
      </c>
      <c r="D101">
        <v>21</v>
      </c>
      <c r="E101" s="3">
        <v>22198</v>
      </c>
      <c r="F101" s="3">
        <v>460493</v>
      </c>
      <c r="G101" t="s">
        <v>42</v>
      </c>
      <c r="J101" s="100" t="s">
        <v>62</v>
      </c>
      <c r="K101" s="101"/>
      <c r="L101" s="101"/>
      <c r="M101" s="101"/>
      <c r="N101" s="101"/>
      <c r="O101" s="101"/>
      <c r="P101" s="101"/>
      <c r="Q101" s="101"/>
      <c r="R101" s="101"/>
      <c r="T101" s="33" t="s">
        <v>62</v>
      </c>
      <c r="U101" s="36"/>
      <c r="V101" s="36"/>
      <c r="W101" s="36"/>
      <c r="X101" s="36"/>
      <c r="Y101" s="36"/>
      <c r="Z101" s="36"/>
      <c r="AA101" s="36"/>
      <c r="AB101" s="36"/>
    </row>
    <row r="102" spans="1:28">
      <c r="A102" t="s">
        <v>63</v>
      </c>
      <c r="B102">
        <v>2019</v>
      </c>
      <c r="C102">
        <v>27</v>
      </c>
      <c r="D102">
        <v>20</v>
      </c>
      <c r="E102" s="3">
        <v>21936</v>
      </c>
      <c r="F102" s="3">
        <v>447616</v>
      </c>
      <c r="G102" t="s">
        <v>42</v>
      </c>
      <c r="J102" s="37" t="s">
        <v>52</v>
      </c>
      <c r="K102" s="36">
        <v>4159</v>
      </c>
      <c r="L102" s="36">
        <v>4110</v>
      </c>
      <c r="M102" s="36">
        <v>3923</v>
      </c>
      <c r="N102" s="36">
        <v>3817</v>
      </c>
      <c r="O102" s="36">
        <v>3782</v>
      </c>
      <c r="P102" s="36">
        <v>3563</v>
      </c>
      <c r="Q102" s="36">
        <v>1726</v>
      </c>
      <c r="R102" s="36">
        <v>25080</v>
      </c>
      <c r="T102" s="37" t="s">
        <v>52</v>
      </c>
      <c r="U102" s="36">
        <v>4159</v>
      </c>
      <c r="V102" s="36">
        <v>4110</v>
      </c>
      <c r="W102" s="36">
        <v>3923</v>
      </c>
      <c r="X102" s="36">
        <v>3817</v>
      </c>
      <c r="Y102" s="36">
        <v>3782</v>
      </c>
      <c r="Z102" s="36">
        <v>3563</v>
      </c>
      <c r="AA102" s="36">
        <v>1726</v>
      </c>
      <c r="AB102" s="36">
        <v>25080</v>
      </c>
    </row>
    <row r="103" spans="1:28">
      <c r="A103" t="s">
        <v>63</v>
      </c>
      <c r="B103">
        <v>2020</v>
      </c>
      <c r="C103">
        <v>22</v>
      </c>
      <c r="D103">
        <v>10</v>
      </c>
      <c r="E103" s="3">
        <v>22799</v>
      </c>
      <c r="F103" s="3">
        <v>222615</v>
      </c>
      <c r="G103" t="s">
        <v>42</v>
      </c>
      <c r="J103" s="37" t="s">
        <v>66</v>
      </c>
      <c r="K103" s="36">
        <v>879</v>
      </c>
      <c r="L103" s="36">
        <v>876</v>
      </c>
      <c r="M103" s="36">
        <v>850</v>
      </c>
      <c r="N103" s="36">
        <v>835</v>
      </c>
      <c r="O103" s="36">
        <v>839</v>
      </c>
      <c r="P103" s="36">
        <v>808</v>
      </c>
      <c r="Q103" s="36">
        <v>430</v>
      </c>
      <c r="R103" s="36">
        <v>5517</v>
      </c>
      <c r="T103" s="37" t="s">
        <v>66</v>
      </c>
      <c r="U103" s="36">
        <v>879</v>
      </c>
      <c r="V103" s="36">
        <v>876</v>
      </c>
      <c r="W103" s="36">
        <v>850</v>
      </c>
      <c r="X103" s="36">
        <v>835</v>
      </c>
      <c r="Y103" s="36">
        <v>839</v>
      </c>
      <c r="Z103" s="36">
        <v>808</v>
      </c>
      <c r="AA103" s="36">
        <v>430</v>
      </c>
      <c r="AB103" s="36">
        <v>5517</v>
      </c>
    </row>
    <row r="104" spans="1:28">
      <c r="A104" t="s">
        <v>64</v>
      </c>
      <c r="B104">
        <v>2014</v>
      </c>
      <c r="C104">
        <v>197</v>
      </c>
      <c r="D104">
        <v>163</v>
      </c>
      <c r="E104" s="3">
        <v>31020</v>
      </c>
      <c r="F104" s="3">
        <v>5071220</v>
      </c>
      <c r="G104" t="s">
        <v>42</v>
      </c>
      <c r="J104" s="37" t="s">
        <v>54</v>
      </c>
      <c r="K104" s="36">
        <v>1097</v>
      </c>
      <c r="L104" s="36">
        <v>1139</v>
      </c>
      <c r="M104" s="36">
        <v>1154</v>
      </c>
      <c r="N104" s="36">
        <v>1081</v>
      </c>
      <c r="O104" s="36">
        <v>1059</v>
      </c>
      <c r="P104" s="36">
        <v>1052</v>
      </c>
      <c r="Q104" s="36">
        <v>541</v>
      </c>
      <c r="R104" s="36">
        <v>7123</v>
      </c>
      <c r="T104" s="37" t="s">
        <v>54</v>
      </c>
      <c r="U104" s="36">
        <v>1097</v>
      </c>
      <c r="V104" s="36">
        <v>1139</v>
      </c>
      <c r="W104" s="36">
        <v>1154</v>
      </c>
      <c r="X104" s="36">
        <v>1081</v>
      </c>
      <c r="Y104" s="36">
        <v>1059</v>
      </c>
      <c r="Z104" s="36">
        <v>1052</v>
      </c>
      <c r="AA104" s="36">
        <v>541</v>
      </c>
      <c r="AB104" s="36">
        <v>7123</v>
      </c>
    </row>
    <row r="105" spans="1:28">
      <c r="A105" t="s">
        <v>64</v>
      </c>
      <c r="B105">
        <v>2015</v>
      </c>
      <c r="C105">
        <v>157</v>
      </c>
      <c r="D105">
        <v>126</v>
      </c>
      <c r="E105" s="3">
        <v>25889</v>
      </c>
      <c r="F105" s="3">
        <v>3257305</v>
      </c>
      <c r="G105" t="s">
        <v>42</v>
      </c>
      <c r="J105" s="37" t="s">
        <v>57</v>
      </c>
      <c r="K105" s="36">
        <v>406</v>
      </c>
      <c r="L105" s="36">
        <v>431</v>
      </c>
      <c r="M105" s="36">
        <v>433</v>
      </c>
      <c r="N105" s="36">
        <v>410</v>
      </c>
      <c r="O105" s="36">
        <v>400</v>
      </c>
      <c r="P105" s="36">
        <v>454</v>
      </c>
      <c r="Q105" s="36">
        <v>267</v>
      </c>
      <c r="R105" s="36">
        <v>2801</v>
      </c>
      <c r="T105" s="37" t="s">
        <v>57</v>
      </c>
      <c r="U105" s="36">
        <v>406</v>
      </c>
      <c r="V105" s="36">
        <v>431</v>
      </c>
      <c r="W105" s="36">
        <v>433</v>
      </c>
      <c r="X105" s="36">
        <v>410</v>
      </c>
      <c r="Y105" s="36">
        <v>400</v>
      </c>
      <c r="Z105" s="36">
        <v>454</v>
      </c>
      <c r="AA105" s="36">
        <v>267</v>
      </c>
      <c r="AB105" s="36">
        <v>2801</v>
      </c>
    </row>
    <row r="106" spans="1:28">
      <c r="A106" t="s">
        <v>64</v>
      </c>
      <c r="B106">
        <v>2016</v>
      </c>
      <c r="C106">
        <v>143</v>
      </c>
      <c r="D106">
        <v>113</v>
      </c>
      <c r="E106" s="3">
        <v>20364</v>
      </c>
      <c r="F106" s="3">
        <v>2303362</v>
      </c>
      <c r="G106" t="s">
        <v>42</v>
      </c>
      <c r="J106" s="37" t="s">
        <v>56</v>
      </c>
      <c r="K106" s="36">
        <v>310</v>
      </c>
      <c r="L106" s="36">
        <v>312</v>
      </c>
      <c r="M106" s="36">
        <v>330</v>
      </c>
      <c r="N106" s="36">
        <v>252</v>
      </c>
      <c r="O106" s="36">
        <v>259</v>
      </c>
      <c r="P106" s="36">
        <v>280</v>
      </c>
      <c r="Q106" s="36">
        <v>140</v>
      </c>
      <c r="R106" s="36">
        <v>1883</v>
      </c>
      <c r="T106" s="37" t="s">
        <v>56</v>
      </c>
      <c r="U106" s="36">
        <v>310</v>
      </c>
      <c r="V106" s="36">
        <v>312</v>
      </c>
      <c r="W106" s="36">
        <v>330</v>
      </c>
      <c r="X106" s="36">
        <v>252</v>
      </c>
      <c r="Y106" s="36">
        <v>259</v>
      </c>
      <c r="Z106" s="36">
        <v>280</v>
      </c>
      <c r="AA106" s="36">
        <v>140</v>
      </c>
      <c r="AB106" s="36">
        <v>1883</v>
      </c>
    </row>
    <row r="107" spans="1:28">
      <c r="A107" t="s">
        <v>64</v>
      </c>
      <c r="B107">
        <v>2017</v>
      </c>
      <c r="C107">
        <v>145</v>
      </c>
      <c r="D107">
        <v>110</v>
      </c>
      <c r="E107" s="3">
        <v>17493</v>
      </c>
      <c r="F107" s="3">
        <v>1929958</v>
      </c>
      <c r="G107" t="s">
        <v>42</v>
      </c>
      <c r="J107" s="37" t="s">
        <v>38</v>
      </c>
      <c r="K107" s="36">
        <v>338</v>
      </c>
      <c r="L107" s="36">
        <v>348</v>
      </c>
      <c r="M107" s="36">
        <v>335</v>
      </c>
      <c r="N107" s="36">
        <v>352</v>
      </c>
      <c r="O107" s="36">
        <v>376</v>
      </c>
      <c r="P107" s="36">
        <v>368</v>
      </c>
      <c r="Q107" s="36">
        <v>216</v>
      </c>
      <c r="R107" s="36">
        <v>2333</v>
      </c>
      <c r="T107" s="37" t="s">
        <v>38</v>
      </c>
      <c r="U107" s="36">
        <v>338</v>
      </c>
      <c r="V107" s="36">
        <v>348</v>
      </c>
      <c r="W107" s="36">
        <v>335</v>
      </c>
      <c r="X107" s="36">
        <v>352</v>
      </c>
      <c r="Y107" s="36">
        <v>376</v>
      </c>
      <c r="Z107" s="36">
        <v>368</v>
      </c>
      <c r="AA107" s="36">
        <v>216</v>
      </c>
      <c r="AB107" s="36">
        <v>2333</v>
      </c>
    </row>
    <row r="108" spans="1:28">
      <c r="A108" t="s">
        <v>64</v>
      </c>
      <c r="B108">
        <v>2018</v>
      </c>
      <c r="C108">
        <v>157</v>
      </c>
      <c r="D108">
        <v>125</v>
      </c>
      <c r="E108" s="3">
        <v>16727</v>
      </c>
      <c r="F108" s="3">
        <v>2090203</v>
      </c>
      <c r="G108" t="s">
        <v>42</v>
      </c>
      <c r="J108" s="37" t="s">
        <v>53</v>
      </c>
      <c r="K108" s="36">
        <v>161</v>
      </c>
      <c r="L108" s="36">
        <v>181</v>
      </c>
      <c r="M108" s="36">
        <v>219</v>
      </c>
      <c r="N108" s="36">
        <v>282</v>
      </c>
      <c r="O108" s="36">
        <v>287</v>
      </c>
      <c r="P108" s="36">
        <v>266</v>
      </c>
      <c r="Q108" s="36">
        <v>142</v>
      </c>
      <c r="R108" s="36">
        <v>1538</v>
      </c>
      <c r="T108" s="37" t="s">
        <v>53</v>
      </c>
      <c r="U108" s="36">
        <v>161</v>
      </c>
      <c r="V108" s="36">
        <v>181</v>
      </c>
      <c r="W108" s="36">
        <v>219</v>
      </c>
      <c r="X108" s="36">
        <v>282</v>
      </c>
      <c r="Y108" s="36">
        <v>287</v>
      </c>
      <c r="Z108" s="36">
        <v>266</v>
      </c>
      <c r="AA108" s="36">
        <v>142</v>
      </c>
      <c r="AB108" s="36">
        <v>1538</v>
      </c>
    </row>
    <row r="109" spans="1:28">
      <c r="A109" t="s">
        <v>64</v>
      </c>
      <c r="B109">
        <v>2019</v>
      </c>
      <c r="C109">
        <v>175</v>
      </c>
      <c r="D109">
        <v>147</v>
      </c>
      <c r="E109" s="3">
        <v>25585</v>
      </c>
      <c r="F109" s="3">
        <v>3748429</v>
      </c>
      <c r="G109" t="s">
        <v>42</v>
      </c>
      <c r="J109" s="37" t="s">
        <v>19</v>
      </c>
      <c r="K109" s="36">
        <v>221.22167537350643</v>
      </c>
      <c r="L109" s="36">
        <v>231.85180071035541</v>
      </c>
      <c r="M109" s="36">
        <v>235.51481039472833</v>
      </c>
      <c r="N109" s="36">
        <v>234.83809880756294</v>
      </c>
      <c r="O109" s="36">
        <v>241.83809113633848</v>
      </c>
      <c r="P109" s="36">
        <v>258.43533322155264</v>
      </c>
      <c r="Q109" s="36">
        <v>167.88474752356436</v>
      </c>
      <c r="R109" s="36">
        <v>1591.5845571676084</v>
      </c>
      <c r="T109" s="37" t="s">
        <v>19</v>
      </c>
      <c r="U109" s="36">
        <v>221.22167537350643</v>
      </c>
      <c r="V109" s="36">
        <v>231.85180071035541</v>
      </c>
      <c r="W109" s="36">
        <v>235.51481039472833</v>
      </c>
      <c r="X109" s="36">
        <v>234.83809880756294</v>
      </c>
      <c r="Y109" s="36">
        <v>241.83809113633848</v>
      </c>
      <c r="Z109" s="36">
        <v>258.43533322155264</v>
      </c>
      <c r="AA109" s="36">
        <v>167.88474752356436</v>
      </c>
      <c r="AB109" s="36">
        <v>1591.5845571676084</v>
      </c>
    </row>
    <row r="110" spans="1:28">
      <c r="A110" t="s">
        <v>64</v>
      </c>
      <c r="B110">
        <v>2020</v>
      </c>
      <c r="C110">
        <v>165</v>
      </c>
      <c r="D110">
        <v>77</v>
      </c>
      <c r="E110" s="3">
        <v>23403</v>
      </c>
      <c r="F110" s="3">
        <v>1791804</v>
      </c>
      <c r="G110" t="s">
        <v>42</v>
      </c>
      <c r="J110" s="37" t="s">
        <v>60</v>
      </c>
      <c r="K110" s="36">
        <v>196</v>
      </c>
      <c r="L110" s="36">
        <v>253</v>
      </c>
      <c r="M110" s="36">
        <v>210</v>
      </c>
      <c r="N110" s="36">
        <v>158</v>
      </c>
      <c r="O110" s="36">
        <v>158</v>
      </c>
      <c r="P110" s="36">
        <v>161</v>
      </c>
      <c r="Q110" s="36">
        <v>104</v>
      </c>
      <c r="R110" s="36">
        <v>1240</v>
      </c>
      <c r="T110" s="37" t="s">
        <v>60</v>
      </c>
      <c r="U110" s="36">
        <v>196</v>
      </c>
      <c r="V110" s="36">
        <v>253</v>
      </c>
      <c r="W110" s="36">
        <v>210</v>
      </c>
      <c r="X110" s="36">
        <v>158</v>
      </c>
      <c r="Y110" s="36">
        <v>158</v>
      </c>
      <c r="Z110" s="36">
        <v>161</v>
      </c>
      <c r="AA110" s="36">
        <v>104</v>
      </c>
      <c r="AB110" s="36">
        <v>1240</v>
      </c>
    </row>
    <row r="111" spans="1:28">
      <c r="A111" t="s">
        <v>65</v>
      </c>
      <c r="B111">
        <v>2014</v>
      </c>
      <c r="C111">
        <v>27</v>
      </c>
      <c r="D111">
        <v>22</v>
      </c>
      <c r="E111" s="3">
        <v>28980</v>
      </c>
      <c r="F111" s="3">
        <v>634548</v>
      </c>
      <c r="G111" t="s">
        <v>42</v>
      </c>
      <c r="J111" s="37" t="s">
        <v>64</v>
      </c>
      <c r="K111" s="36">
        <v>285</v>
      </c>
      <c r="L111" s="36">
        <v>234</v>
      </c>
      <c r="M111" s="36">
        <v>215</v>
      </c>
      <c r="N111" s="36">
        <v>208</v>
      </c>
      <c r="O111" s="36">
        <v>223</v>
      </c>
      <c r="P111" s="36">
        <v>244</v>
      </c>
      <c r="Q111" s="36">
        <v>125</v>
      </c>
      <c r="R111" s="36">
        <v>1534</v>
      </c>
      <c r="T111" s="37" t="s">
        <v>64</v>
      </c>
      <c r="U111" s="36">
        <v>285</v>
      </c>
      <c r="V111" s="36">
        <v>234</v>
      </c>
      <c r="W111" s="36">
        <v>215</v>
      </c>
      <c r="X111" s="36">
        <v>208</v>
      </c>
      <c r="Y111" s="36">
        <v>223</v>
      </c>
      <c r="Z111" s="36">
        <v>244</v>
      </c>
      <c r="AA111" s="36">
        <v>125</v>
      </c>
      <c r="AB111" s="36">
        <v>1534</v>
      </c>
    </row>
    <row r="112" spans="1:28">
      <c r="A112" t="s">
        <v>65</v>
      </c>
      <c r="B112">
        <v>2015</v>
      </c>
      <c r="C112">
        <v>33</v>
      </c>
      <c r="D112">
        <v>24</v>
      </c>
      <c r="E112" s="3">
        <v>27402</v>
      </c>
      <c r="F112" s="3">
        <v>649393</v>
      </c>
      <c r="G112" t="s">
        <v>42</v>
      </c>
      <c r="J112" s="37" t="s">
        <v>61</v>
      </c>
      <c r="K112" s="36">
        <v>256</v>
      </c>
      <c r="L112" s="36">
        <v>263</v>
      </c>
      <c r="M112" s="36">
        <v>276</v>
      </c>
      <c r="N112" s="36">
        <v>273</v>
      </c>
      <c r="O112" s="36">
        <v>256</v>
      </c>
      <c r="P112" s="36">
        <v>215</v>
      </c>
      <c r="Q112" s="36">
        <v>114</v>
      </c>
      <c r="R112" s="36">
        <v>1653</v>
      </c>
      <c r="T112" s="37" t="s">
        <v>61</v>
      </c>
      <c r="U112" s="36">
        <v>256</v>
      </c>
      <c r="V112" s="36">
        <v>263</v>
      </c>
      <c r="W112" s="36">
        <v>276</v>
      </c>
      <c r="X112" s="36">
        <v>273</v>
      </c>
      <c r="Y112" s="36">
        <v>256</v>
      </c>
      <c r="Z112" s="36">
        <v>215</v>
      </c>
      <c r="AA112" s="36">
        <v>114</v>
      </c>
      <c r="AB112" s="36">
        <v>1653</v>
      </c>
    </row>
    <row r="113" spans="1:28">
      <c r="A113" t="s">
        <v>65</v>
      </c>
      <c r="B113">
        <v>2016</v>
      </c>
      <c r="C113">
        <v>45</v>
      </c>
      <c r="D113">
        <v>32</v>
      </c>
      <c r="E113" s="3">
        <v>26511</v>
      </c>
      <c r="F113" s="3">
        <v>856984</v>
      </c>
      <c r="G113" t="s">
        <v>42</v>
      </c>
      <c r="J113" s="37" t="s">
        <v>63</v>
      </c>
      <c r="K113" s="36">
        <v>128</v>
      </c>
      <c r="L113" s="36">
        <v>130</v>
      </c>
      <c r="M113" s="36">
        <v>88</v>
      </c>
      <c r="N113" s="36">
        <v>71</v>
      </c>
      <c r="O113" s="36">
        <v>83</v>
      </c>
      <c r="P113" s="36">
        <v>90</v>
      </c>
      <c r="Q113" s="36">
        <v>50</v>
      </c>
      <c r="R113" s="36">
        <v>640</v>
      </c>
      <c r="T113" s="37" t="s">
        <v>63</v>
      </c>
      <c r="U113" s="36">
        <v>128</v>
      </c>
      <c r="V113" s="36">
        <v>130</v>
      </c>
      <c r="W113" s="36">
        <v>88</v>
      </c>
      <c r="X113" s="36">
        <v>71</v>
      </c>
      <c r="Y113" s="36">
        <v>83</v>
      </c>
      <c r="Z113" s="36">
        <v>90</v>
      </c>
      <c r="AA113" s="36">
        <v>50</v>
      </c>
      <c r="AB113" s="36">
        <v>640</v>
      </c>
    </row>
    <row r="114" spans="1:28">
      <c r="A114" t="s">
        <v>65</v>
      </c>
      <c r="B114">
        <v>2017</v>
      </c>
      <c r="C114">
        <v>48</v>
      </c>
      <c r="D114">
        <v>40</v>
      </c>
      <c r="E114" s="3">
        <v>26065</v>
      </c>
      <c r="F114" s="3">
        <v>1040333</v>
      </c>
      <c r="G114" t="s">
        <v>42</v>
      </c>
      <c r="J114" s="37" t="s">
        <v>65</v>
      </c>
      <c r="K114" s="36">
        <v>54</v>
      </c>
      <c r="L114" s="36">
        <v>38</v>
      </c>
      <c r="M114" s="36">
        <v>51</v>
      </c>
      <c r="N114" s="36">
        <v>63</v>
      </c>
      <c r="O114" s="36">
        <v>78</v>
      </c>
      <c r="P114" s="36">
        <v>91</v>
      </c>
      <c r="Q114" s="36">
        <v>60</v>
      </c>
      <c r="R114" s="36">
        <v>435</v>
      </c>
      <c r="T114" s="37" t="s">
        <v>65</v>
      </c>
      <c r="U114" s="36">
        <v>54</v>
      </c>
      <c r="V114" s="36">
        <v>38</v>
      </c>
      <c r="W114" s="36">
        <v>51</v>
      </c>
      <c r="X114" s="36">
        <v>63</v>
      </c>
      <c r="Y114" s="36">
        <v>78</v>
      </c>
      <c r="Z114" s="36">
        <v>91</v>
      </c>
      <c r="AA114" s="36">
        <v>60</v>
      </c>
      <c r="AB114" s="36">
        <v>435</v>
      </c>
    </row>
    <row r="115" spans="1:28">
      <c r="A115" t="s">
        <v>65</v>
      </c>
      <c r="B115">
        <v>2018</v>
      </c>
      <c r="C115">
        <v>64</v>
      </c>
      <c r="D115">
        <v>47</v>
      </c>
      <c r="E115" s="3">
        <v>25157</v>
      </c>
      <c r="F115" s="3">
        <v>1177055</v>
      </c>
      <c r="G115" t="s">
        <v>42</v>
      </c>
      <c r="J115" s="37" t="s">
        <v>55</v>
      </c>
      <c r="K115" s="36">
        <v>17</v>
      </c>
      <c r="L115" s="36">
        <v>16</v>
      </c>
      <c r="M115" s="36">
        <v>17</v>
      </c>
      <c r="N115" s="36">
        <v>18</v>
      </c>
      <c r="O115" s="36">
        <v>30</v>
      </c>
      <c r="P115" s="36">
        <v>38</v>
      </c>
      <c r="Q115" s="36">
        <v>20</v>
      </c>
      <c r="R115" s="36">
        <v>156</v>
      </c>
      <c r="T115" s="37" t="s">
        <v>55</v>
      </c>
      <c r="U115" s="36">
        <v>17</v>
      </c>
      <c r="V115" s="36">
        <v>16</v>
      </c>
      <c r="W115" s="36">
        <v>17</v>
      </c>
      <c r="X115" s="36">
        <v>18</v>
      </c>
      <c r="Y115" s="36">
        <v>30</v>
      </c>
      <c r="Z115" s="36">
        <v>38</v>
      </c>
      <c r="AA115" s="36">
        <v>20</v>
      </c>
      <c r="AB115" s="36">
        <v>156</v>
      </c>
    </row>
    <row r="116" spans="1:28">
      <c r="A116" t="s">
        <v>65</v>
      </c>
      <c r="B116">
        <v>2019</v>
      </c>
      <c r="C116">
        <v>95</v>
      </c>
      <c r="D116">
        <v>67</v>
      </c>
      <c r="E116" s="3">
        <v>25846</v>
      </c>
      <c r="F116" s="3">
        <v>1721321</v>
      </c>
      <c r="G116" t="s">
        <v>42</v>
      </c>
      <c r="J116" s="37" t="s">
        <v>67</v>
      </c>
      <c r="K116" s="36">
        <v>34</v>
      </c>
      <c r="L116" s="36">
        <v>36</v>
      </c>
      <c r="M116" s="36">
        <v>28</v>
      </c>
      <c r="N116" s="36">
        <v>22</v>
      </c>
      <c r="O116" s="36">
        <v>24</v>
      </c>
      <c r="P116" s="36">
        <v>28</v>
      </c>
      <c r="Q116" s="36">
        <v>16</v>
      </c>
      <c r="R116" s="36">
        <v>188</v>
      </c>
      <c r="T116" s="37" t="s">
        <v>67</v>
      </c>
      <c r="U116" s="36">
        <v>34</v>
      </c>
      <c r="V116" s="36">
        <v>36</v>
      </c>
      <c r="W116" s="36">
        <v>28</v>
      </c>
      <c r="X116" s="36">
        <v>22</v>
      </c>
      <c r="Y116" s="36">
        <v>24</v>
      </c>
      <c r="Z116" s="36">
        <v>28</v>
      </c>
      <c r="AA116" s="36">
        <v>16</v>
      </c>
      <c r="AB116" s="36">
        <v>188</v>
      </c>
    </row>
    <row r="117" spans="1:28">
      <c r="A117" t="s">
        <v>65</v>
      </c>
      <c r="B117">
        <v>2020</v>
      </c>
      <c r="C117">
        <v>98</v>
      </c>
      <c r="D117">
        <v>48</v>
      </c>
      <c r="E117" s="3">
        <v>26175</v>
      </c>
      <c r="F117" s="3">
        <v>1265659</v>
      </c>
      <c r="G117" t="s">
        <v>42</v>
      </c>
      <c r="J117" s="37" t="s">
        <v>59</v>
      </c>
      <c r="K117" s="36"/>
      <c r="L117" s="36">
        <v>0</v>
      </c>
      <c r="M117" s="36">
        <v>12</v>
      </c>
      <c r="N117" s="36">
        <v>21</v>
      </c>
      <c r="O117" s="36">
        <v>22</v>
      </c>
      <c r="P117" s="36">
        <v>15</v>
      </c>
      <c r="Q117" s="36">
        <v>4</v>
      </c>
      <c r="R117" s="36">
        <v>74</v>
      </c>
      <c r="T117" s="37" t="s">
        <v>59</v>
      </c>
      <c r="U117" s="36"/>
      <c r="V117" s="36">
        <v>0</v>
      </c>
      <c r="W117" s="36">
        <v>12</v>
      </c>
      <c r="X117" s="36">
        <v>21</v>
      </c>
      <c r="Y117" s="36">
        <v>22</v>
      </c>
      <c r="Z117" s="36">
        <v>15</v>
      </c>
      <c r="AA117" s="36">
        <v>4</v>
      </c>
      <c r="AB117" s="36">
        <v>74</v>
      </c>
    </row>
    <row r="118" spans="1:28">
      <c r="A118" t="s">
        <v>53</v>
      </c>
      <c r="B118">
        <v>2014</v>
      </c>
      <c r="C118">
        <v>241</v>
      </c>
      <c r="D118">
        <v>161</v>
      </c>
      <c r="E118" s="3">
        <v>8862</v>
      </c>
      <c r="F118" s="3">
        <v>1431054</v>
      </c>
      <c r="G118" t="s">
        <v>44</v>
      </c>
      <c r="J118" s="37" t="s">
        <v>58</v>
      </c>
      <c r="K118" s="36">
        <v>1</v>
      </c>
      <c r="L118" s="36">
        <v>1</v>
      </c>
      <c r="M118" s="36">
        <v>2</v>
      </c>
      <c r="N118" s="36">
        <v>2</v>
      </c>
      <c r="O118" s="36">
        <v>2</v>
      </c>
      <c r="P118" s="36">
        <v>2</v>
      </c>
      <c r="Q118" s="36">
        <v>2</v>
      </c>
      <c r="R118" s="36">
        <v>12</v>
      </c>
      <c r="T118" s="37" t="s">
        <v>58</v>
      </c>
      <c r="U118" s="36">
        <v>1</v>
      </c>
      <c r="V118" s="36">
        <v>1</v>
      </c>
      <c r="W118" s="36">
        <v>2</v>
      </c>
      <c r="X118" s="36">
        <v>2</v>
      </c>
      <c r="Y118" s="36">
        <v>2</v>
      </c>
      <c r="Z118" s="36">
        <v>2</v>
      </c>
      <c r="AA118" s="36">
        <v>2</v>
      </c>
      <c r="AB118" s="36">
        <v>12</v>
      </c>
    </row>
    <row r="119" spans="1:28">
      <c r="A119" t="s">
        <v>53</v>
      </c>
      <c r="B119">
        <v>2015</v>
      </c>
      <c r="C119">
        <v>265</v>
      </c>
      <c r="D119">
        <v>181</v>
      </c>
      <c r="E119" s="3">
        <v>8845</v>
      </c>
      <c r="F119" s="3">
        <v>1600402</v>
      </c>
      <c r="G119" t="s">
        <v>44</v>
      </c>
      <c r="J119" s="100" t="s">
        <v>51</v>
      </c>
      <c r="K119" s="48"/>
      <c r="L119" s="48"/>
      <c r="M119" s="48"/>
      <c r="N119" s="48"/>
      <c r="O119" s="48"/>
      <c r="P119" s="48"/>
      <c r="Q119" s="48"/>
      <c r="R119" s="48"/>
      <c r="T119" s="33" t="s">
        <v>51</v>
      </c>
      <c r="U119" s="19"/>
      <c r="V119" s="19"/>
      <c r="W119" s="19"/>
      <c r="X119" s="19"/>
      <c r="Y119" s="19"/>
      <c r="Z119" s="19"/>
      <c r="AA119" s="19"/>
      <c r="AB119" s="19"/>
    </row>
    <row r="120" spans="1:28">
      <c r="A120" t="s">
        <v>53</v>
      </c>
      <c r="B120">
        <v>2016</v>
      </c>
      <c r="C120">
        <v>360</v>
      </c>
      <c r="D120">
        <v>219</v>
      </c>
      <c r="E120" s="3">
        <v>9477</v>
      </c>
      <c r="F120" s="3">
        <v>2078136</v>
      </c>
      <c r="G120" t="s">
        <v>44</v>
      </c>
      <c r="J120" s="37" t="s">
        <v>52</v>
      </c>
      <c r="K120" s="19">
        <v>59344</v>
      </c>
      <c r="L120" s="19">
        <v>60822</v>
      </c>
      <c r="M120" s="19">
        <v>60190</v>
      </c>
      <c r="N120" s="19">
        <v>63026</v>
      </c>
      <c r="O120" s="19">
        <v>64510</v>
      </c>
      <c r="P120" s="19">
        <v>65186</v>
      </c>
      <c r="Q120" s="19">
        <v>64782</v>
      </c>
      <c r="R120" s="19">
        <v>437860</v>
      </c>
      <c r="T120" s="37" t="s">
        <v>52</v>
      </c>
      <c r="U120" s="19">
        <v>59344</v>
      </c>
      <c r="V120" s="19">
        <v>60822</v>
      </c>
      <c r="W120" s="19">
        <v>60190</v>
      </c>
      <c r="X120" s="19">
        <v>63026</v>
      </c>
      <c r="Y120" s="19">
        <v>64510</v>
      </c>
      <c r="Z120" s="19">
        <v>65186</v>
      </c>
      <c r="AA120" s="19">
        <v>64782</v>
      </c>
      <c r="AB120" s="19">
        <v>437860</v>
      </c>
    </row>
    <row r="121" spans="1:28">
      <c r="A121" t="s">
        <v>53</v>
      </c>
      <c r="B121">
        <v>2017</v>
      </c>
      <c r="C121">
        <v>387</v>
      </c>
      <c r="D121">
        <v>282</v>
      </c>
      <c r="E121" s="3">
        <v>10298</v>
      </c>
      <c r="F121" s="3">
        <v>2899799</v>
      </c>
      <c r="G121" t="s">
        <v>44</v>
      </c>
      <c r="J121" s="37" t="s">
        <v>66</v>
      </c>
      <c r="K121" s="19">
        <v>6064</v>
      </c>
      <c r="L121" s="19">
        <v>5969</v>
      </c>
      <c r="M121" s="19">
        <v>6091</v>
      </c>
      <c r="N121" s="19">
        <v>6178</v>
      </c>
      <c r="O121" s="19">
        <v>6313</v>
      </c>
      <c r="P121" s="19">
        <v>7044</v>
      </c>
      <c r="Q121" s="19">
        <v>7363</v>
      </c>
      <c r="R121" s="19">
        <v>45022</v>
      </c>
      <c r="T121" s="37" t="s">
        <v>66</v>
      </c>
      <c r="U121" s="19">
        <v>6064</v>
      </c>
      <c r="V121" s="19">
        <v>5969</v>
      </c>
      <c r="W121" s="19">
        <v>6091</v>
      </c>
      <c r="X121" s="19">
        <v>6178</v>
      </c>
      <c r="Y121" s="19">
        <v>6313</v>
      </c>
      <c r="Z121" s="19">
        <v>7044</v>
      </c>
      <c r="AA121" s="19">
        <v>7363</v>
      </c>
      <c r="AB121" s="19">
        <v>45022</v>
      </c>
    </row>
    <row r="122" spans="1:28">
      <c r="A122" t="s">
        <v>53</v>
      </c>
      <c r="B122">
        <v>2018</v>
      </c>
      <c r="C122">
        <v>380</v>
      </c>
      <c r="D122">
        <v>287</v>
      </c>
      <c r="E122" s="3">
        <v>10339</v>
      </c>
      <c r="F122" s="3">
        <v>2965115</v>
      </c>
      <c r="G122" t="s">
        <v>44</v>
      </c>
      <c r="J122" s="37" t="s">
        <v>54</v>
      </c>
      <c r="K122" s="19">
        <v>20979</v>
      </c>
      <c r="L122" s="19">
        <v>20567</v>
      </c>
      <c r="M122" s="19">
        <v>18988</v>
      </c>
      <c r="N122" s="19">
        <v>17885</v>
      </c>
      <c r="O122" s="19">
        <v>17251</v>
      </c>
      <c r="P122" s="19">
        <v>19566</v>
      </c>
      <c r="Q122" s="19">
        <v>22933</v>
      </c>
      <c r="R122" s="19">
        <v>138169</v>
      </c>
      <c r="T122" s="37" t="s">
        <v>54</v>
      </c>
      <c r="U122" s="19">
        <v>20979</v>
      </c>
      <c r="V122" s="19">
        <v>20567</v>
      </c>
      <c r="W122" s="19">
        <v>18988</v>
      </c>
      <c r="X122" s="19">
        <v>17885</v>
      </c>
      <c r="Y122" s="19">
        <v>17251</v>
      </c>
      <c r="Z122" s="19">
        <v>19566</v>
      </c>
      <c r="AA122" s="19">
        <v>22933</v>
      </c>
      <c r="AB122" s="19">
        <v>138169</v>
      </c>
    </row>
    <row r="123" spans="1:28">
      <c r="A123" t="s">
        <v>53</v>
      </c>
      <c r="B123">
        <v>2019</v>
      </c>
      <c r="C123">
        <v>373</v>
      </c>
      <c r="D123">
        <v>266</v>
      </c>
      <c r="E123" s="3">
        <v>10800</v>
      </c>
      <c r="F123" s="3">
        <v>2876103</v>
      </c>
      <c r="G123" t="s">
        <v>44</v>
      </c>
      <c r="J123" s="37" t="s">
        <v>57</v>
      </c>
      <c r="K123" s="19">
        <v>17188</v>
      </c>
      <c r="L123" s="19">
        <v>16803</v>
      </c>
      <c r="M123" s="19">
        <v>15178</v>
      </c>
      <c r="N123" s="19">
        <v>13887</v>
      </c>
      <c r="O123" s="19">
        <v>13477</v>
      </c>
      <c r="P123" s="19">
        <v>15944</v>
      </c>
      <c r="Q123" s="19">
        <v>17864</v>
      </c>
      <c r="R123" s="19">
        <v>110341</v>
      </c>
      <c r="T123" s="37" t="s">
        <v>57</v>
      </c>
      <c r="U123" s="19">
        <v>17188</v>
      </c>
      <c r="V123" s="19">
        <v>16803</v>
      </c>
      <c r="W123" s="19">
        <v>15178</v>
      </c>
      <c r="X123" s="19">
        <v>13887</v>
      </c>
      <c r="Y123" s="19">
        <v>13477</v>
      </c>
      <c r="Z123" s="19">
        <v>15944</v>
      </c>
      <c r="AA123" s="19">
        <v>17864</v>
      </c>
      <c r="AB123" s="19">
        <v>110341</v>
      </c>
    </row>
    <row r="124" spans="1:28">
      <c r="A124" t="s">
        <v>53</v>
      </c>
      <c r="B124">
        <v>2020</v>
      </c>
      <c r="C124">
        <v>305</v>
      </c>
      <c r="D124">
        <v>142</v>
      </c>
      <c r="E124" s="3">
        <v>11268</v>
      </c>
      <c r="F124" s="3">
        <v>1598976</v>
      </c>
      <c r="G124" t="s">
        <v>44</v>
      </c>
      <c r="J124" s="37" t="s">
        <v>56</v>
      </c>
      <c r="K124" s="19">
        <v>10902</v>
      </c>
      <c r="L124" s="19">
        <v>11960</v>
      </c>
      <c r="M124" s="19">
        <v>12479</v>
      </c>
      <c r="N124" s="19">
        <v>13666</v>
      </c>
      <c r="O124" s="19">
        <v>11508</v>
      </c>
      <c r="P124" s="19">
        <v>16011</v>
      </c>
      <c r="Q124" s="19">
        <v>17842</v>
      </c>
      <c r="R124" s="19">
        <v>94368</v>
      </c>
      <c r="T124" s="37" t="s">
        <v>56</v>
      </c>
      <c r="U124" s="19">
        <v>10902</v>
      </c>
      <c r="V124" s="19">
        <v>11960</v>
      </c>
      <c r="W124" s="19">
        <v>12479</v>
      </c>
      <c r="X124" s="19">
        <v>13666</v>
      </c>
      <c r="Y124" s="19">
        <v>11508</v>
      </c>
      <c r="Z124" s="19">
        <v>16011</v>
      </c>
      <c r="AA124" s="19">
        <v>17842</v>
      </c>
      <c r="AB124" s="19">
        <v>94368</v>
      </c>
    </row>
    <row r="125" spans="1:28">
      <c r="A125" t="s">
        <v>67</v>
      </c>
      <c r="B125">
        <v>2014</v>
      </c>
      <c r="C125">
        <v>50</v>
      </c>
      <c r="D125">
        <v>34</v>
      </c>
      <c r="E125" s="3">
        <v>44286</v>
      </c>
      <c r="F125" s="3">
        <v>1512398</v>
      </c>
      <c r="G125" t="s">
        <v>44</v>
      </c>
      <c r="J125" s="37" t="s">
        <v>38</v>
      </c>
      <c r="K125" s="19">
        <v>92469</v>
      </c>
      <c r="L125" s="19">
        <v>96704</v>
      </c>
      <c r="M125" s="19">
        <v>98634</v>
      </c>
      <c r="N125" s="19">
        <v>102224</v>
      </c>
      <c r="O125" s="19">
        <v>104447</v>
      </c>
      <c r="P125" s="19">
        <v>96235</v>
      </c>
      <c r="Q125" s="19">
        <v>97981</v>
      </c>
      <c r="R125" s="19">
        <v>688694</v>
      </c>
      <c r="T125" s="37" t="s">
        <v>38</v>
      </c>
      <c r="U125" s="19">
        <v>92469</v>
      </c>
      <c r="V125" s="19">
        <v>96704</v>
      </c>
      <c r="W125" s="19">
        <v>98634</v>
      </c>
      <c r="X125" s="19">
        <v>102224</v>
      </c>
      <c r="Y125" s="19">
        <v>104447</v>
      </c>
      <c r="Z125" s="19">
        <v>96235</v>
      </c>
      <c r="AA125" s="19">
        <v>97981</v>
      </c>
      <c r="AB125" s="19">
        <v>688694</v>
      </c>
    </row>
    <row r="126" spans="1:28">
      <c r="A126" t="s">
        <v>67</v>
      </c>
      <c r="B126">
        <v>2015</v>
      </c>
      <c r="C126">
        <v>48</v>
      </c>
      <c r="D126">
        <v>36</v>
      </c>
      <c r="E126" s="3">
        <v>44154</v>
      </c>
      <c r="F126" s="3">
        <v>1575038</v>
      </c>
      <c r="G126" t="s">
        <v>44</v>
      </c>
      <c r="J126" s="37" t="s">
        <v>53</v>
      </c>
      <c r="K126" s="19">
        <v>8862</v>
      </c>
      <c r="L126" s="19">
        <v>8845</v>
      </c>
      <c r="M126" s="19">
        <v>9477</v>
      </c>
      <c r="N126" s="19">
        <v>10298</v>
      </c>
      <c r="O126" s="19">
        <v>10339</v>
      </c>
      <c r="P126" s="19">
        <v>10800</v>
      </c>
      <c r="Q126" s="19">
        <v>11268</v>
      </c>
      <c r="R126" s="19">
        <v>69889</v>
      </c>
      <c r="T126" s="37" t="s">
        <v>53</v>
      </c>
      <c r="U126" s="19">
        <v>8862</v>
      </c>
      <c r="V126" s="19">
        <v>8845</v>
      </c>
      <c r="W126" s="19">
        <v>9477</v>
      </c>
      <c r="X126" s="19">
        <v>10298</v>
      </c>
      <c r="Y126" s="19">
        <v>10339</v>
      </c>
      <c r="Z126" s="19">
        <v>10800</v>
      </c>
      <c r="AA126" s="19">
        <v>11268</v>
      </c>
      <c r="AB126" s="19">
        <v>69889</v>
      </c>
    </row>
    <row r="127" spans="1:28">
      <c r="A127" t="s">
        <v>67</v>
      </c>
      <c r="B127">
        <v>2016</v>
      </c>
      <c r="C127">
        <v>47</v>
      </c>
      <c r="D127">
        <v>28</v>
      </c>
      <c r="E127" s="3">
        <v>43029</v>
      </c>
      <c r="F127" s="3">
        <v>1223309</v>
      </c>
      <c r="G127" t="s">
        <v>44</v>
      </c>
      <c r="J127" s="37" t="s">
        <v>19</v>
      </c>
      <c r="K127" s="19">
        <v>42973.130837876801</v>
      </c>
      <c r="L127" s="19">
        <v>42912.688059858672</v>
      </c>
      <c r="M127" s="19">
        <v>42946.105949973826</v>
      </c>
      <c r="N127" s="19">
        <v>42983.83461310374</v>
      </c>
      <c r="O127" s="19">
        <v>42870.037351374747</v>
      </c>
      <c r="P127" s="19">
        <v>42999.429921114395</v>
      </c>
      <c r="Q127" s="19">
        <v>43817.571926642515</v>
      </c>
      <c r="R127" s="19">
        <v>301502.79865994467</v>
      </c>
      <c r="T127" s="37" t="s">
        <v>19</v>
      </c>
      <c r="U127" s="19">
        <v>42973.130837876801</v>
      </c>
      <c r="V127" s="19">
        <v>42912.688059858672</v>
      </c>
      <c r="W127" s="19">
        <v>42946.105949973826</v>
      </c>
      <c r="X127" s="19">
        <v>42983.83461310374</v>
      </c>
      <c r="Y127" s="19">
        <v>42870.037351374747</v>
      </c>
      <c r="Z127" s="19">
        <v>42999.429921114395</v>
      </c>
      <c r="AA127" s="19">
        <v>43817.571926642515</v>
      </c>
      <c r="AB127" s="19">
        <v>301502.79865994467</v>
      </c>
    </row>
    <row r="128" spans="1:28">
      <c r="A128" t="s">
        <v>67</v>
      </c>
      <c r="B128">
        <v>2017</v>
      </c>
      <c r="C128">
        <v>33</v>
      </c>
      <c r="D128">
        <v>22</v>
      </c>
      <c r="E128" s="3">
        <v>41851</v>
      </c>
      <c r="F128" s="3">
        <v>927839</v>
      </c>
      <c r="G128" t="s">
        <v>44</v>
      </c>
      <c r="J128" s="37" t="s">
        <v>60</v>
      </c>
      <c r="K128" s="19">
        <v>8616</v>
      </c>
      <c r="L128" s="19">
        <v>7849</v>
      </c>
      <c r="M128" s="19">
        <v>8715</v>
      </c>
      <c r="N128" s="19">
        <v>9858</v>
      </c>
      <c r="O128" s="19">
        <v>10054</v>
      </c>
      <c r="P128" s="19">
        <v>9679</v>
      </c>
      <c r="Q128" s="19">
        <v>9847</v>
      </c>
      <c r="R128" s="19">
        <v>64618</v>
      </c>
      <c r="T128" s="37" t="s">
        <v>60</v>
      </c>
      <c r="U128" s="19">
        <v>8616</v>
      </c>
      <c r="V128" s="19">
        <v>7849</v>
      </c>
      <c r="W128" s="19">
        <v>8715</v>
      </c>
      <c r="X128" s="19">
        <v>9858</v>
      </c>
      <c r="Y128" s="19">
        <v>10054</v>
      </c>
      <c r="Z128" s="19">
        <v>9679</v>
      </c>
      <c r="AA128" s="19">
        <v>9847</v>
      </c>
      <c r="AB128" s="19">
        <v>64618</v>
      </c>
    </row>
    <row r="129" spans="1:28">
      <c r="A129" t="s">
        <v>67</v>
      </c>
      <c r="B129">
        <v>2018</v>
      </c>
      <c r="C129">
        <v>34</v>
      </c>
      <c r="D129">
        <v>24</v>
      </c>
      <c r="E129" s="3">
        <v>43302</v>
      </c>
      <c r="F129" s="3">
        <v>1018959</v>
      </c>
      <c r="G129" t="s">
        <v>44</v>
      </c>
      <c r="J129" s="37" t="s">
        <v>64</v>
      </c>
      <c r="K129" s="19">
        <v>27723</v>
      </c>
      <c r="L129" s="19">
        <v>25937</v>
      </c>
      <c r="M129" s="19">
        <v>22371</v>
      </c>
      <c r="N129" s="19">
        <v>19786</v>
      </c>
      <c r="O129" s="19">
        <v>18622</v>
      </c>
      <c r="P129" s="19">
        <v>20312</v>
      </c>
      <c r="Q129" s="19">
        <v>18990</v>
      </c>
      <c r="R129" s="19">
        <v>153741</v>
      </c>
      <c r="T129" s="37" t="s">
        <v>64</v>
      </c>
      <c r="U129" s="19">
        <v>27723</v>
      </c>
      <c r="V129" s="19">
        <v>25937</v>
      </c>
      <c r="W129" s="19">
        <v>22371</v>
      </c>
      <c r="X129" s="19">
        <v>19786</v>
      </c>
      <c r="Y129" s="19">
        <v>18622</v>
      </c>
      <c r="Z129" s="19">
        <v>20312</v>
      </c>
      <c r="AA129" s="19">
        <v>18990</v>
      </c>
      <c r="AB129" s="19">
        <v>153741</v>
      </c>
    </row>
    <row r="130" spans="1:28">
      <c r="A130" t="s">
        <v>67</v>
      </c>
      <c r="B130">
        <v>2019</v>
      </c>
      <c r="C130">
        <v>39</v>
      </c>
      <c r="D130">
        <v>28</v>
      </c>
      <c r="E130" s="3">
        <v>43079</v>
      </c>
      <c r="F130" s="3">
        <v>1212470</v>
      </c>
      <c r="G130" t="s">
        <v>44</v>
      </c>
      <c r="J130" s="37" t="s">
        <v>61</v>
      </c>
      <c r="K130" s="19">
        <v>5294</v>
      </c>
      <c r="L130" s="19">
        <v>4720</v>
      </c>
      <c r="M130" s="19">
        <v>4695</v>
      </c>
      <c r="N130" s="19">
        <v>5106</v>
      </c>
      <c r="O130" s="19">
        <v>6038</v>
      </c>
      <c r="P130" s="19">
        <v>6893</v>
      </c>
      <c r="Q130" s="19">
        <v>7456</v>
      </c>
      <c r="R130" s="19">
        <v>40202</v>
      </c>
      <c r="T130" s="37" t="s">
        <v>61</v>
      </c>
      <c r="U130" s="19">
        <v>5294</v>
      </c>
      <c r="V130" s="19">
        <v>4720</v>
      </c>
      <c r="W130" s="19">
        <v>4695</v>
      </c>
      <c r="X130" s="19">
        <v>5106</v>
      </c>
      <c r="Y130" s="19">
        <v>6038</v>
      </c>
      <c r="Z130" s="19">
        <v>6893</v>
      </c>
      <c r="AA130" s="19">
        <v>7456</v>
      </c>
      <c r="AB130" s="19">
        <v>40202</v>
      </c>
    </row>
    <row r="131" spans="1:28">
      <c r="A131" t="s">
        <v>67</v>
      </c>
      <c r="B131">
        <v>2020</v>
      </c>
      <c r="C131">
        <v>35</v>
      </c>
      <c r="D131">
        <v>16</v>
      </c>
      <c r="E131" s="3">
        <v>41976</v>
      </c>
      <c r="F131" s="3">
        <v>660580</v>
      </c>
      <c r="G131" t="s">
        <v>44</v>
      </c>
      <c r="J131" s="37" t="s">
        <v>63</v>
      </c>
      <c r="K131" s="19">
        <v>14416</v>
      </c>
      <c r="L131" s="19">
        <v>14429</v>
      </c>
      <c r="M131" s="19">
        <v>14381</v>
      </c>
      <c r="N131" s="19">
        <v>14385</v>
      </c>
      <c r="O131" s="19">
        <v>17471</v>
      </c>
      <c r="P131" s="19">
        <v>20178</v>
      </c>
      <c r="Q131" s="19">
        <v>20392</v>
      </c>
      <c r="R131" s="19">
        <v>115652</v>
      </c>
      <c r="T131" s="37" t="s">
        <v>63</v>
      </c>
      <c r="U131" s="19">
        <v>14416</v>
      </c>
      <c r="V131" s="19">
        <v>14429</v>
      </c>
      <c r="W131" s="19">
        <v>14381</v>
      </c>
      <c r="X131" s="19">
        <v>14385</v>
      </c>
      <c r="Y131" s="19">
        <v>17471</v>
      </c>
      <c r="Z131" s="19">
        <v>20178</v>
      </c>
      <c r="AA131" s="19">
        <v>20392</v>
      </c>
      <c r="AB131" s="19">
        <v>115652</v>
      </c>
    </row>
    <row r="132" spans="1:28">
      <c r="A132" t="s">
        <v>54</v>
      </c>
      <c r="B132">
        <v>2014</v>
      </c>
      <c r="C132">
        <v>1461</v>
      </c>
      <c r="D132">
        <v>1097</v>
      </c>
      <c r="E132" s="3">
        <v>20979</v>
      </c>
      <c r="F132" s="3">
        <v>23005729</v>
      </c>
      <c r="G132" t="s">
        <v>44</v>
      </c>
      <c r="J132" s="37" t="s">
        <v>65</v>
      </c>
      <c r="K132" s="19">
        <v>25738</v>
      </c>
      <c r="L132" s="19">
        <v>25683</v>
      </c>
      <c r="M132" s="19">
        <v>25606</v>
      </c>
      <c r="N132" s="19">
        <v>24575</v>
      </c>
      <c r="O132" s="19">
        <v>23743</v>
      </c>
      <c r="P132" s="19">
        <v>24080</v>
      </c>
      <c r="Q132" s="19">
        <v>23074</v>
      </c>
      <c r="R132" s="19">
        <v>172499</v>
      </c>
      <c r="T132" s="37" t="s">
        <v>65</v>
      </c>
      <c r="U132" s="19">
        <v>25738</v>
      </c>
      <c r="V132" s="19">
        <v>25683</v>
      </c>
      <c r="W132" s="19">
        <v>25606</v>
      </c>
      <c r="X132" s="19">
        <v>24575</v>
      </c>
      <c r="Y132" s="19">
        <v>23743</v>
      </c>
      <c r="Z132" s="19">
        <v>24080</v>
      </c>
      <c r="AA132" s="19">
        <v>23074</v>
      </c>
      <c r="AB132" s="19">
        <v>172499</v>
      </c>
    </row>
    <row r="133" spans="1:28">
      <c r="A133" t="s">
        <v>54</v>
      </c>
      <c r="B133">
        <v>2015</v>
      </c>
      <c r="C133">
        <v>1493</v>
      </c>
      <c r="D133">
        <v>1139</v>
      </c>
      <c r="E133" s="3">
        <v>20567</v>
      </c>
      <c r="F133" s="3">
        <v>23417312</v>
      </c>
      <c r="G133" t="s">
        <v>44</v>
      </c>
      <c r="J133" s="37" t="s">
        <v>55</v>
      </c>
      <c r="K133" s="19">
        <v>9945</v>
      </c>
      <c r="L133" s="19">
        <v>10394</v>
      </c>
      <c r="M133" s="19">
        <v>12102</v>
      </c>
      <c r="N133" s="19">
        <v>13583</v>
      </c>
      <c r="O133" s="19">
        <v>13498</v>
      </c>
      <c r="P133" s="19">
        <v>14694</v>
      </c>
      <c r="Q133" s="19">
        <v>14875</v>
      </c>
      <c r="R133" s="19">
        <v>89091</v>
      </c>
      <c r="T133" s="37" t="s">
        <v>55</v>
      </c>
      <c r="U133" s="19">
        <v>9945</v>
      </c>
      <c r="V133" s="19">
        <v>10394</v>
      </c>
      <c r="W133" s="19">
        <v>12102</v>
      </c>
      <c r="X133" s="19">
        <v>13583</v>
      </c>
      <c r="Y133" s="19">
        <v>13498</v>
      </c>
      <c r="Z133" s="19">
        <v>14694</v>
      </c>
      <c r="AA133" s="19">
        <v>14875</v>
      </c>
      <c r="AB133" s="19">
        <v>89091</v>
      </c>
    </row>
    <row r="134" spans="1:28">
      <c r="A134" t="s">
        <v>54</v>
      </c>
      <c r="B134">
        <v>2016</v>
      </c>
      <c r="C134">
        <v>1502</v>
      </c>
      <c r="D134">
        <v>1154</v>
      </c>
      <c r="E134" s="3">
        <v>18988</v>
      </c>
      <c r="F134" s="3">
        <v>21918696</v>
      </c>
      <c r="G134" t="s">
        <v>44</v>
      </c>
      <c r="J134" s="37" t="s">
        <v>67</v>
      </c>
      <c r="K134" s="19">
        <v>44286</v>
      </c>
      <c r="L134" s="19">
        <v>44154</v>
      </c>
      <c r="M134" s="19">
        <v>43029</v>
      </c>
      <c r="N134" s="19">
        <v>41851</v>
      </c>
      <c r="O134" s="19">
        <v>43302</v>
      </c>
      <c r="P134" s="19">
        <v>43079</v>
      </c>
      <c r="Q134" s="19">
        <v>41976</v>
      </c>
      <c r="R134" s="19">
        <v>301677</v>
      </c>
      <c r="T134" s="37" t="s">
        <v>67</v>
      </c>
      <c r="U134" s="19">
        <v>44286</v>
      </c>
      <c r="V134" s="19">
        <v>44154</v>
      </c>
      <c r="W134" s="19">
        <v>43029</v>
      </c>
      <c r="X134" s="19">
        <v>41851</v>
      </c>
      <c r="Y134" s="19">
        <v>43302</v>
      </c>
      <c r="Z134" s="19">
        <v>43079</v>
      </c>
      <c r="AA134" s="19">
        <v>41976</v>
      </c>
      <c r="AB134" s="19">
        <v>301677</v>
      </c>
    </row>
    <row r="135" spans="1:28">
      <c r="A135" t="s">
        <v>54</v>
      </c>
      <c r="B135">
        <v>2017</v>
      </c>
      <c r="C135">
        <v>1399</v>
      </c>
      <c r="D135">
        <v>1081</v>
      </c>
      <c r="E135" s="3">
        <v>17885</v>
      </c>
      <c r="F135" s="3">
        <v>19334120</v>
      </c>
      <c r="G135" t="s">
        <v>44</v>
      </c>
      <c r="J135" s="37" t="s">
        <v>59</v>
      </c>
      <c r="K135" s="19"/>
      <c r="L135" s="19">
        <v>111313</v>
      </c>
      <c r="M135" s="19">
        <v>12030</v>
      </c>
      <c r="N135" s="19">
        <v>8476</v>
      </c>
      <c r="O135" s="19">
        <v>9809</v>
      </c>
      <c r="P135" s="19">
        <v>20729</v>
      </c>
      <c r="Q135" s="19">
        <v>38254</v>
      </c>
      <c r="R135" s="19">
        <v>200611</v>
      </c>
      <c r="T135" s="37" t="s">
        <v>59</v>
      </c>
      <c r="U135" s="19"/>
      <c r="V135" s="19">
        <v>111313</v>
      </c>
      <c r="W135" s="19">
        <v>12030</v>
      </c>
      <c r="X135" s="19">
        <v>8476</v>
      </c>
      <c r="Y135" s="19">
        <v>9809</v>
      </c>
      <c r="Z135" s="19">
        <v>20729</v>
      </c>
      <c r="AA135" s="19">
        <v>38254</v>
      </c>
      <c r="AB135" s="19">
        <v>200611</v>
      </c>
    </row>
    <row r="136" spans="1:28">
      <c r="A136" t="s">
        <v>54</v>
      </c>
      <c r="B136">
        <v>2018</v>
      </c>
      <c r="C136">
        <v>1376</v>
      </c>
      <c r="D136">
        <v>1059</v>
      </c>
      <c r="E136" s="3">
        <v>17251</v>
      </c>
      <c r="F136" s="3">
        <v>18274251</v>
      </c>
      <c r="G136" t="s">
        <v>44</v>
      </c>
      <c r="J136" s="37" t="s">
        <v>58</v>
      </c>
      <c r="K136" s="19">
        <v>46247</v>
      </c>
      <c r="L136" s="19">
        <v>50703</v>
      </c>
      <c r="M136" s="19">
        <v>44991</v>
      </c>
      <c r="N136" s="19">
        <v>48988</v>
      </c>
      <c r="O136" s="19">
        <v>91196</v>
      </c>
      <c r="P136" s="19">
        <v>81557</v>
      </c>
      <c r="Q136" s="19">
        <v>93237</v>
      </c>
      <c r="R136" s="19">
        <v>456919</v>
      </c>
      <c r="T136" s="37" t="s">
        <v>58</v>
      </c>
      <c r="U136" s="19">
        <v>46247</v>
      </c>
      <c r="V136" s="19">
        <v>50703</v>
      </c>
      <c r="W136" s="19">
        <v>44991</v>
      </c>
      <c r="X136" s="19">
        <v>48988</v>
      </c>
      <c r="Y136" s="19">
        <v>91196</v>
      </c>
      <c r="Z136" s="19">
        <v>81557</v>
      </c>
      <c r="AA136" s="19">
        <v>93237</v>
      </c>
      <c r="AB136" s="19">
        <v>456919</v>
      </c>
    </row>
    <row r="137" spans="1:28">
      <c r="A137" t="s">
        <v>54</v>
      </c>
      <c r="B137">
        <v>2019</v>
      </c>
      <c r="C137">
        <v>1349</v>
      </c>
      <c r="D137">
        <v>1052</v>
      </c>
      <c r="E137" s="3">
        <v>19566</v>
      </c>
      <c r="F137" s="3">
        <v>20587768</v>
      </c>
      <c r="G137" t="s">
        <v>44</v>
      </c>
      <c r="J137" s="100" t="s">
        <v>39</v>
      </c>
      <c r="K137" s="48"/>
      <c r="L137" s="48"/>
      <c r="M137" s="48"/>
      <c r="N137" s="48"/>
      <c r="O137" s="48"/>
      <c r="P137" s="48"/>
      <c r="Q137" s="48"/>
      <c r="R137" s="48"/>
      <c r="T137" s="33" t="s">
        <v>39</v>
      </c>
      <c r="U137" s="19"/>
      <c r="V137" s="19"/>
      <c r="W137" s="19"/>
      <c r="X137" s="19"/>
      <c r="Y137" s="19"/>
      <c r="Z137" s="19"/>
      <c r="AA137" s="19"/>
      <c r="AB137" s="19"/>
    </row>
    <row r="138" spans="1:28">
      <c r="A138" t="s">
        <v>54</v>
      </c>
      <c r="B138">
        <v>2020</v>
      </c>
      <c r="C138">
        <v>1182</v>
      </c>
      <c r="D138">
        <v>541</v>
      </c>
      <c r="E138" s="3">
        <v>22933</v>
      </c>
      <c r="F138" s="3">
        <v>12412400</v>
      </c>
      <c r="G138" t="s">
        <v>44</v>
      </c>
      <c r="J138" s="37" t="s">
        <v>52</v>
      </c>
      <c r="K138" s="19">
        <v>246789800</v>
      </c>
      <c r="L138" s="19">
        <v>249956406</v>
      </c>
      <c r="M138" s="19">
        <v>236136392</v>
      </c>
      <c r="N138" s="19">
        <v>240560891</v>
      </c>
      <c r="O138" s="19">
        <v>244006431</v>
      </c>
      <c r="P138" s="19">
        <v>232261653</v>
      </c>
      <c r="Q138" s="19">
        <v>111783147</v>
      </c>
      <c r="R138" s="19">
        <v>1561494720</v>
      </c>
      <c r="T138" s="37" t="s">
        <v>52</v>
      </c>
      <c r="U138" s="19">
        <v>246789800</v>
      </c>
      <c r="V138" s="19">
        <v>249956406</v>
      </c>
      <c r="W138" s="19">
        <v>236136392</v>
      </c>
      <c r="X138" s="19">
        <v>240560891</v>
      </c>
      <c r="Y138" s="19">
        <v>244006431</v>
      </c>
      <c r="Z138" s="19">
        <v>232261653</v>
      </c>
      <c r="AA138" s="19">
        <v>111783147</v>
      </c>
      <c r="AB138" s="19">
        <v>1561494720</v>
      </c>
    </row>
    <row r="139" spans="1:28">
      <c r="A139" t="s">
        <v>52</v>
      </c>
      <c r="B139">
        <v>2014</v>
      </c>
      <c r="C139">
        <v>6182</v>
      </c>
      <c r="D139">
        <v>4159</v>
      </c>
      <c r="E139" s="3">
        <v>59344</v>
      </c>
      <c r="F139" s="3">
        <v>246789800</v>
      </c>
      <c r="G139" t="s">
        <v>44</v>
      </c>
      <c r="J139" s="37" t="s">
        <v>66</v>
      </c>
      <c r="K139" s="19">
        <v>5328367</v>
      </c>
      <c r="L139" s="19">
        <v>5230389</v>
      </c>
      <c r="M139" s="19">
        <v>5177544</v>
      </c>
      <c r="N139" s="19">
        <v>5159385</v>
      </c>
      <c r="O139" s="19">
        <v>5298069</v>
      </c>
      <c r="P139" s="19">
        <v>5692535</v>
      </c>
      <c r="Q139" s="19">
        <v>3166025</v>
      </c>
      <c r="R139" s="19">
        <v>35052314</v>
      </c>
      <c r="T139" s="37" t="s">
        <v>66</v>
      </c>
      <c r="U139" s="19">
        <v>5328367</v>
      </c>
      <c r="V139" s="19">
        <v>5230389</v>
      </c>
      <c r="W139" s="19">
        <v>5177544</v>
      </c>
      <c r="X139" s="19">
        <v>5159385</v>
      </c>
      <c r="Y139" s="19">
        <v>5298069</v>
      </c>
      <c r="Z139" s="19">
        <v>5692535</v>
      </c>
      <c r="AA139" s="19">
        <v>3166025</v>
      </c>
      <c r="AB139" s="19">
        <v>35052314</v>
      </c>
    </row>
    <row r="140" spans="1:28">
      <c r="A140" t="s">
        <v>52</v>
      </c>
      <c r="B140">
        <v>2015</v>
      </c>
      <c r="C140">
        <v>6108</v>
      </c>
      <c r="D140">
        <v>4110</v>
      </c>
      <c r="E140" s="3">
        <v>60822</v>
      </c>
      <c r="F140" s="3">
        <v>249956406</v>
      </c>
      <c r="G140" t="s">
        <v>44</v>
      </c>
      <c r="J140" s="37" t="s">
        <v>54</v>
      </c>
      <c r="K140" s="19">
        <v>23005729</v>
      </c>
      <c r="L140" s="19">
        <v>23417312</v>
      </c>
      <c r="M140" s="19">
        <v>21918696</v>
      </c>
      <c r="N140" s="19">
        <v>19334120</v>
      </c>
      <c r="O140" s="19">
        <v>18274251</v>
      </c>
      <c r="P140" s="19">
        <v>20587768</v>
      </c>
      <c r="Q140" s="19">
        <v>12412400</v>
      </c>
      <c r="R140" s="19">
        <v>138950276</v>
      </c>
      <c r="T140" s="37" t="s">
        <v>54</v>
      </c>
      <c r="U140" s="19">
        <v>23005729</v>
      </c>
      <c r="V140" s="19">
        <v>23417312</v>
      </c>
      <c r="W140" s="19">
        <v>21918696</v>
      </c>
      <c r="X140" s="19">
        <v>19334120</v>
      </c>
      <c r="Y140" s="19">
        <v>18274251</v>
      </c>
      <c r="Z140" s="19">
        <v>20587768</v>
      </c>
      <c r="AA140" s="19">
        <v>12412400</v>
      </c>
      <c r="AB140" s="19">
        <v>138950276</v>
      </c>
    </row>
    <row r="141" spans="1:28">
      <c r="A141" t="s">
        <v>52</v>
      </c>
      <c r="B141">
        <v>2016</v>
      </c>
      <c r="C141">
        <v>5811</v>
      </c>
      <c r="D141">
        <v>3923</v>
      </c>
      <c r="E141" s="3">
        <v>60190</v>
      </c>
      <c r="F141" s="3">
        <v>236136392</v>
      </c>
      <c r="G141" t="s">
        <v>44</v>
      </c>
      <c r="J141" s="37" t="s">
        <v>57</v>
      </c>
      <c r="K141" s="19">
        <v>6982989</v>
      </c>
      <c r="L141" s="19">
        <v>7246784</v>
      </c>
      <c r="M141" s="19">
        <v>6572269</v>
      </c>
      <c r="N141" s="19">
        <v>5696096</v>
      </c>
      <c r="O141" s="19">
        <v>5390034</v>
      </c>
      <c r="P141" s="19">
        <v>7245758</v>
      </c>
      <c r="Q141" s="19">
        <v>4773811</v>
      </c>
      <c r="R141" s="19">
        <v>43907741</v>
      </c>
      <c r="T141" s="37" t="s">
        <v>57</v>
      </c>
      <c r="U141" s="19">
        <v>6982989</v>
      </c>
      <c r="V141" s="19">
        <v>7246784</v>
      </c>
      <c r="W141" s="19">
        <v>6572269</v>
      </c>
      <c r="X141" s="19">
        <v>5696096</v>
      </c>
      <c r="Y141" s="19">
        <v>5390034</v>
      </c>
      <c r="Z141" s="19">
        <v>7245758</v>
      </c>
      <c r="AA141" s="19">
        <v>4773811</v>
      </c>
      <c r="AB141" s="19">
        <v>43907741</v>
      </c>
    </row>
    <row r="142" spans="1:28">
      <c r="A142" t="s">
        <v>52</v>
      </c>
      <c r="B142">
        <v>2017</v>
      </c>
      <c r="C142">
        <v>5840</v>
      </c>
      <c r="D142">
        <v>3817</v>
      </c>
      <c r="E142" s="3">
        <v>63026</v>
      </c>
      <c r="F142" s="3">
        <v>240560891</v>
      </c>
      <c r="G142" t="s">
        <v>44</v>
      </c>
      <c r="J142" s="37" t="s">
        <v>56</v>
      </c>
      <c r="K142" s="19">
        <v>3375525</v>
      </c>
      <c r="L142" s="19">
        <v>3737402</v>
      </c>
      <c r="M142" s="19">
        <v>4114332</v>
      </c>
      <c r="N142" s="19">
        <v>3450421</v>
      </c>
      <c r="O142" s="19">
        <v>2982367</v>
      </c>
      <c r="P142" s="19">
        <v>4475253</v>
      </c>
      <c r="Q142" s="19">
        <v>2498950</v>
      </c>
      <c r="R142" s="19">
        <v>24634250</v>
      </c>
      <c r="T142" s="37" t="s">
        <v>56</v>
      </c>
      <c r="U142" s="19">
        <v>3375525</v>
      </c>
      <c r="V142" s="19">
        <v>3737402</v>
      </c>
      <c r="W142" s="19">
        <v>4114332</v>
      </c>
      <c r="X142" s="19">
        <v>3450421</v>
      </c>
      <c r="Y142" s="19">
        <v>2982367</v>
      </c>
      <c r="Z142" s="19">
        <v>4475253</v>
      </c>
      <c r="AA142" s="19">
        <v>2498950</v>
      </c>
      <c r="AB142" s="19">
        <v>24634250</v>
      </c>
    </row>
    <row r="143" spans="1:28">
      <c r="A143" t="s">
        <v>52</v>
      </c>
      <c r="B143">
        <v>2018</v>
      </c>
      <c r="C143">
        <v>5784</v>
      </c>
      <c r="D143">
        <v>3782</v>
      </c>
      <c r="E143" s="3">
        <v>64510</v>
      </c>
      <c r="F143" s="3">
        <v>244006431</v>
      </c>
      <c r="G143" t="s">
        <v>44</v>
      </c>
      <c r="J143" s="37" t="s">
        <v>38</v>
      </c>
      <c r="K143" s="19">
        <v>31255520</v>
      </c>
      <c r="L143" s="19">
        <v>33616762</v>
      </c>
      <c r="M143" s="19">
        <v>33083880</v>
      </c>
      <c r="N143" s="19">
        <v>35985947</v>
      </c>
      <c r="O143" s="19">
        <v>39261080</v>
      </c>
      <c r="P143" s="19">
        <v>35405854</v>
      </c>
      <c r="Q143" s="19">
        <v>21116589</v>
      </c>
      <c r="R143" s="19">
        <v>229725632</v>
      </c>
      <c r="T143" s="37" t="s">
        <v>38</v>
      </c>
      <c r="U143" s="19">
        <v>31255520</v>
      </c>
      <c r="V143" s="19">
        <v>33616762</v>
      </c>
      <c r="W143" s="19">
        <v>33083880</v>
      </c>
      <c r="X143" s="19">
        <v>35985947</v>
      </c>
      <c r="Y143" s="19">
        <v>39261080</v>
      </c>
      <c r="Z143" s="19">
        <v>35405854</v>
      </c>
      <c r="AA143" s="19">
        <v>21116589</v>
      </c>
      <c r="AB143" s="19">
        <v>229725632</v>
      </c>
    </row>
    <row r="144" spans="1:28">
      <c r="A144" t="s">
        <v>52</v>
      </c>
      <c r="B144">
        <v>2019</v>
      </c>
      <c r="C144">
        <v>5609</v>
      </c>
      <c r="D144">
        <v>3563</v>
      </c>
      <c r="E144" s="3">
        <v>65186</v>
      </c>
      <c r="F144" s="3">
        <v>232261653</v>
      </c>
      <c r="G144" t="s">
        <v>44</v>
      </c>
      <c r="J144" s="37" t="s">
        <v>53</v>
      </c>
      <c r="K144" s="19">
        <v>1431054</v>
      </c>
      <c r="L144" s="19">
        <v>1600402</v>
      </c>
      <c r="M144" s="19">
        <v>2078136</v>
      </c>
      <c r="N144" s="19">
        <v>2899799</v>
      </c>
      <c r="O144" s="19">
        <v>2965115</v>
      </c>
      <c r="P144" s="19">
        <v>2876103</v>
      </c>
      <c r="Q144" s="19">
        <v>1598976</v>
      </c>
      <c r="R144" s="19">
        <v>15449585</v>
      </c>
      <c r="T144" s="37" t="s">
        <v>53</v>
      </c>
      <c r="U144" s="19">
        <v>1431054</v>
      </c>
      <c r="V144" s="19">
        <v>1600402</v>
      </c>
      <c r="W144" s="19">
        <v>2078136</v>
      </c>
      <c r="X144" s="19">
        <v>2899799</v>
      </c>
      <c r="Y144" s="19">
        <v>2965115</v>
      </c>
      <c r="Z144" s="19">
        <v>2876103</v>
      </c>
      <c r="AA144" s="19">
        <v>1598976</v>
      </c>
      <c r="AB144" s="19">
        <v>15449585</v>
      </c>
    </row>
    <row r="145" spans="1:28">
      <c r="A145" t="s">
        <v>52</v>
      </c>
      <c r="B145">
        <v>2020</v>
      </c>
      <c r="C145">
        <v>4122</v>
      </c>
      <c r="D145">
        <v>1726</v>
      </c>
      <c r="E145" s="3">
        <v>64782</v>
      </c>
      <c r="F145" s="3">
        <v>111783147</v>
      </c>
      <c r="G145" t="s">
        <v>44</v>
      </c>
      <c r="J145" s="37" t="s">
        <v>19</v>
      </c>
      <c r="K145" s="19">
        <v>9506588</v>
      </c>
      <c r="L145" s="19">
        <v>9949384</v>
      </c>
      <c r="M145" s="19">
        <v>10114444</v>
      </c>
      <c r="N145" s="19">
        <v>10094242</v>
      </c>
      <c r="O145" s="19">
        <v>10367608</v>
      </c>
      <c r="P145" s="19">
        <v>11112572</v>
      </c>
      <c r="Q145" s="19">
        <v>7356302</v>
      </c>
      <c r="R145" s="19">
        <v>68501140</v>
      </c>
      <c r="T145" s="37" t="s">
        <v>19</v>
      </c>
      <c r="U145" s="19">
        <v>9506588</v>
      </c>
      <c r="V145" s="19">
        <v>9949384</v>
      </c>
      <c r="W145" s="19">
        <v>10114444</v>
      </c>
      <c r="X145" s="19">
        <v>10094242</v>
      </c>
      <c r="Y145" s="19">
        <v>10367608</v>
      </c>
      <c r="Z145" s="19">
        <v>11112572</v>
      </c>
      <c r="AA145" s="19">
        <v>7356302</v>
      </c>
      <c r="AB145" s="19">
        <v>68501140</v>
      </c>
    </row>
    <row r="146" spans="1:28">
      <c r="A146" t="s">
        <v>55</v>
      </c>
      <c r="B146">
        <v>2014</v>
      </c>
      <c r="C146">
        <v>23</v>
      </c>
      <c r="D146">
        <v>17</v>
      </c>
      <c r="E146" s="3">
        <v>9945</v>
      </c>
      <c r="F146" s="3">
        <v>165710</v>
      </c>
      <c r="G146" t="s">
        <v>44</v>
      </c>
      <c r="J146" s="37" t="s">
        <v>60</v>
      </c>
      <c r="K146" s="19">
        <v>1685895</v>
      </c>
      <c r="L146" s="19">
        <v>1986544</v>
      </c>
      <c r="M146" s="19">
        <v>1831648</v>
      </c>
      <c r="N146" s="19">
        <v>1555194</v>
      </c>
      <c r="O146" s="19">
        <v>1584895</v>
      </c>
      <c r="P146" s="19">
        <v>1560332</v>
      </c>
      <c r="Q146" s="19">
        <v>1021912</v>
      </c>
      <c r="R146" s="19">
        <v>11226420</v>
      </c>
      <c r="T146" s="37" t="s">
        <v>60</v>
      </c>
      <c r="U146" s="19">
        <v>1685895</v>
      </c>
      <c r="V146" s="19">
        <v>1986544</v>
      </c>
      <c r="W146" s="19">
        <v>1831648</v>
      </c>
      <c r="X146" s="19">
        <v>1555194</v>
      </c>
      <c r="Y146" s="19">
        <v>1584895</v>
      </c>
      <c r="Z146" s="19">
        <v>1560332</v>
      </c>
      <c r="AA146" s="19">
        <v>1021912</v>
      </c>
      <c r="AB146" s="19">
        <v>11226420</v>
      </c>
    </row>
    <row r="147" spans="1:28">
      <c r="A147" t="s">
        <v>55</v>
      </c>
      <c r="B147">
        <v>2015</v>
      </c>
      <c r="C147">
        <v>22</v>
      </c>
      <c r="D147">
        <v>16</v>
      </c>
      <c r="E147" s="3">
        <v>10394</v>
      </c>
      <c r="F147" s="3">
        <v>163485</v>
      </c>
      <c r="G147" t="s">
        <v>44</v>
      </c>
      <c r="J147" s="37" t="s">
        <v>64</v>
      </c>
      <c r="K147" s="19">
        <v>7906530</v>
      </c>
      <c r="L147" s="19">
        <v>6076830</v>
      </c>
      <c r="M147" s="19">
        <v>4810966</v>
      </c>
      <c r="N147" s="19">
        <v>4114767</v>
      </c>
      <c r="O147" s="19">
        <v>4154298</v>
      </c>
      <c r="P147" s="19">
        <v>4946636</v>
      </c>
      <c r="Q147" s="19">
        <v>2381718</v>
      </c>
      <c r="R147" s="19">
        <v>34391745</v>
      </c>
      <c r="T147" s="37" t="s">
        <v>64</v>
      </c>
      <c r="U147" s="19">
        <v>7906530</v>
      </c>
      <c r="V147" s="19">
        <v>6076830</v>
      </c>
      <c r="W147" s="19">
        <v>4810966</v>
      </c>
      <c r="X147" s="19">
        <v>4114767</v>
      </c>
      <c r="Y147" s="19">
        <v>4154298</v>
      </c>
      <c r="Z147" s="19">
        <v>4946636</v>
      </c>
      <c r="AA147" s="19">
        <v>2381718</v>
      </c>
      <c r="AB147" s="19">
        <v>34391745</v>
      </c>
    </row>
    <row r="148" spans="1:28">
      <c r="A148" t="s">
        <v>55</v>
      </c>
      <c r="B148">
        <v>2016</v>
      </c>
      <c r="C148">
        <v>20</v>
      </c>
      <c r="D148">
        <v>17</v>
      </c>
      <c r="E148" s="3">
        <v>12102</v>
      </c>
      <c r="F148" s="3">
        <v>210376</v>
      </c>
      <c r="G148" t="s">
        <v>44</v>
      </c>
      <c r="J148" s="37" t="s">
        <v>61</v>
      </c>
      <c r="K148" s="19">
        <v>1353053</v>
      </c>
      <c r="L148" s="19">
        <v>1239185</v>
      </c>
      <c r="M148" s="19">
        <v>1296429</v>
      </c>
      <c r="N148" s="19">
        <v>1394774</v>
      </c>
      <c r="O148" s="19">
        <v>1543214</v>
      </c>
      <c r="P148" s="19">
        <v>1480318</v>
      </c>
      <c r="Q148" s="19">
        <v>849467</v>
      </c>
      <c r="R148" s="19">
        <v>9156440</v>
      </c>
      <c r="T148" s="37" t="s">
        <v>61</v>
      </c>
      <c r="U148" s="19">
        <v>1353053</v>
      </c>
      <c r="V148" s="19">
        <v>1239185</v>
      </c>
      <c r="W148" s="19">
        <v>1296429</v>
      </c>
      <c r="X148" s="19">
        <v>1394774</v>
      </c>
      <c r="Y148" s="19">
        <v>1543214</v>
      </c>
      <c r="Z148" s="19">
        <v>1480318</v>
      </c>
      <c r="AA148" s="19">
        <v>849467</v>
      </c>
      <c r="AB148" s="19">
        <v>9156440</v>
      </c>
    </row>
    <row r="149" spans="1:28">
      <c r="A149" t="s">
        <v>55</v>
      </c>
      <c r="B149">
        <v>2017</v>
      </c>
      <c r="C149">
        <v>26</v>
      </c>
      <c r="D149">
        <v>18</v>
      </c>
      <c r="E149" s="3">
        <v>13583</v>
      </c>
      <c r="F149" s="3">
        <v>243078</v>
      </c>
      <c r="G149" t="s">
        <v>44</v>
      </c>
      <c r="J149" s="37" t="s">
        <v>63</v>
      </c>
      <c r="K149" s="19">
        <v>1851648</v>
      </c>
      <c r="L149" s="19">
        <v>1875975</v>
      </c>
      <c r="M149" s="19">
        <v>1260628</v>
      </c>
      <c r="N149" s="19">
        <v>1018823</v>
      </c>
      <c r="O149" s="19">
        <v>1444051</v>
      </c>
      <c r="P149" s="19">
        <v>1822084</v>
      </c>
      <c r="Q149" s="19">
        <v>1019602</v>
      </c>
      <c r="R149" s="19">
        <v>10292811</v>
      </c>
      <c r="T149" s="37" t="s">
        <v>63</v>
      </c>
      <c r="U149" s="19">
        <v>1851648</v>
      </c>
      <c r="V149" s="19">
        <v>1875975</v>
      </c>
      <c r="W149" s="19">
        <v>1260628</v>
      </c>
      <c r="X149" s="19">
        <v>1018823</v>
      </c>
      <c r="Y149" s="19">
        <v>1444051</v>
      </c>
      <c r="Z149" s="19">
        <v>1822084</v>
      </c>
      <c r="AA149" s="19">
        <v>1019602</v>
      </c>
      <c r="AB149" s="19">
        <v>10292811</v>
      </c>
    </row>
    <row r="150" spans="1:28">
      <c r="A150" t="s">
        <v>55</v>
      </c>
      <c r="B150">
        <v>2018</v>
      </c>
      <c r="C150">
        <v>40</v>
      </c>
      <c r="D150">
        <v>30</v>
      </c>
      <c r="E150" s="3">
        <v>13498</v>
      </c>
      <c r="F150" s="3">
        <v>406936</v>
      </c>
      <c r="G150" t="s">
        <v>44</v>
      </c>
      <c r="J150" s="37" t="s">
        <v>65</v>
      </c>
      <c r="K150" s="19">
        <v>1401339</v>
      </c>
      <c r="L150" s="19">
        <v>973573</v>
      </c>
      <c r="M150" s="19">
        <v>1302048</v>
      </c>
      <c r="N150" s="19">
        <v>1547809</v>
      </c>
      <c r="O150" s="19">
        <v>1862787</v>
      </c>
      <c r="P150" s="19">
        <v>2189727</v>
      </c>
      <c r="Q150" s="19">
        <v>1379014</v>
      </c>
      <c r="R150" s="19">
        <v>10656297</v>
      </c>
      <c r="T150" s="37" t="s">
        <v>65</v>
      </c>
      <c r="U150" s="19">
        <v>1401339</v>
      </c>
      <c r="V150" s="19">
        <v>973573</v>
      </c>
      <c r="W150" s="19">
        <v>1302048</v>
      </c>
      <c r="X150" s="19">
        <v>1547809</v>
      </c>
      <c r="Y150" s="19">
        <v>1862787</v>
      </c>
      <c r="Z150" s="19">
        <v>2189727</v>
      </c>
      <c r="AA150" s="19">
        <v>1379014</v>
      </c>
      <c r="AB150" s="19">
        <v>10656297</v>
      </c>
    </row>
    <row r="151" spans="1:28">
      <c r="A151" t="s">
        <v>55</v>
      </c>
      <c r="B151">
        <v>2019</v>
      </c>
      <c r="C151">
        <v>50</v>
      </c>
      <c r="D151">
        <v>38</v>
      </c>
      <c r="E151" s="3">
        <v>14694</v>
      </c>
      <c r="F151" s="3">
        <v>561699</v>
      </c>
      <c r="G151" t="s">
        <v>44</v>
      </c>
      <c r="J151" s="37" t="s">
        <v>55</v>
      </c>
      <c r="K151" s="19">
        <v>165710</v>
      </c>
      <c r="L151" s="19">
        <v>163485</v>
      </c>
      <c r="M151" s="19">
        <v>210376</v>
      </c>
      <c r="N151" s="19">
        <v>243078</v>
      </c>
      <c r="O151" s="19">
        <v>406936</v>
      </c>
      <c r="P151" s="19">
        <v>561699</v>
      </c>
      <c r="Q151" s="19">
        <v>294886</v>
      </c>
      <c r="R151" s="19">
        <v>2046170</v>
      </c>
      <c r="T151" s="37" t="s">
        <v>55</v>
      </c>
      <c r="U151" s="19">
        <v>165710</v>
      </c>
      <c r="V151" s="19">
        <v>163485</v>
      </c>
      <c r="W151" s="19">
        <v>210376</v>
      </c>
      <c r="X151" s="19">
        <v>243078</v>
      </c>
      <c r="Y151" s="19">
        <v>406936</v>
      </c>
      <c r="Z151" s="19">
        <v>561699</v>
      </c>
      <c r="AA151" s="19">
        <v>294886</v>
      </c>
      <c r="AB151" s="19">
        <v>2046170</v>
      </c>
    </row>
    <row r="152" spans="1:28">
      <c r="A152" t="s">
        <v>55</v>
      </c>
      <c r="B152">
        <v>2020</v>
      </c>
      <c r="C152">
        <v>40</v>
      </c>
      <c r="D152">
        <v>20</v>
      </c>
      <c r="E152" s="3">
        <v>14875</v>
      </c>
      <c r="F152" s="3">
        <v>294886</v>
      </c>
      <c r="G152" t="s">
        <v>44</v>
      </c>
      <c r="J152" s="37" t="s">
        <v>67</v>
      </c>
      <c r="K152" s="19">
        <v>1512398</v>
      </c>
      <c r="L152" s="19">
        <v>1575038</v>
      </c>
      <c r="M152" s="19">
        <v>1223309</v>
      </c>
      <c r="N152" s="19">
        <v>927839</v>
      </c>
      <c r="O152" s="19">
        <v>1018959</v>
      </c>
      <c r="P152" s="19">
        <v>1212470</v>
      </c>
      <c r="Q152" s="19">
        <v>660580</v>
      </c>
      <c r="R152" s="19">
        <v>8130593</v>
      </c>
      <c r="T152" s="37" t="s">
        <v>67</v>
      </c>
      <c r="U152" s="19">
        <v>1512398</v>
      </c>
      <c r="V152" s="19">
        <v>1575038</v>
      </c>
      <c r="W152" s="19">
        <v>1223309</v>
      </c>
      <c r="X152" s="19">
        <v>927839</v>
      </c>
      <c r="Y152" s="19">
        <v>1018959</v>
      </c>
      <c r="Z152" s="19">
        <v>1212470</v>
      </c>
      <c r="AA152" s="19">
        <v>660580</v>
      </c>
      <c r="AB152" s="19">
        <v>8130593</v>
      </c>
    </row>
    <row r="153" spans="1:28">
      <c r="A153" t="s">
        <v>56</v>
      </c>
      <c r="B153">
        <v>2014</v>
      </c>
      <c r="C153">
        <v>418</v>
      </c>
      <c r="D153">
        <v>310</v>
      </c>
      <c r="E153" s="3">
        <v>10902</v>
      </c>
      <c r="F153" s="3">
        <v>3375525</v>
      </c>
      <c r="G153" t="s">
        <v>44</v>
      </c>
      <c r="J153" s="37" t="s">
        <v>59</v>
      </c>
      <c r="K153" s="19"/>
      <c r="L153" s="19">
        <v>37206</v>
      </c>
      <c r="M153" s="19">
        <v>147953</v>
      </c>
      <c r="N153" s="19">
        <v>175385</v>
      </c>
      <c r="O153" s="19">
        <v>217355</v>
      </c>
      <c r="P153" s="19">
        <v>306055</v>
      </c>
      <c r="Q153" s="19">
        <v>144945</v>
      </c>
      <c r="R153" s="19">
        <v>1028899</v>
      </c>
      <c r="T153" s="37" t="s">
        <v>59</v>
      </c>
      <c r="U153" s="19"/>
      <c r="V153" s="19">
        <v>37206</v>
      </c>
      <c r="W153" s="19">
        <v>147953</v>
      </c>
      <c r="X153" s="19">
        <v>175385</v>
      </c>
      <c r="Y153" s="19">
        <v>217355</v>
      </c>
      <c r="Z153" s="19">
        <v>306055</v>
      </c>
      <c r="AA153" s="19">
        <v>144945</v>
      </c>
      <c r="AB153" s="19">
        <v>1028899</v>
      </c>
    </row>
    <row r="154" spans="1:28">
      <c r="A154" t="s">
        <v>56</v>
      </c>
      <c r="B154">
        <v>2015</v>
      </c>
      <c r="C154">
        <v>435</v>
      </c>
      <c r="D154">
        <v>312</v>
      </c>
      <c r="E154" s="3">
        <v>11960</v>
      </c>
      <c r="F154" s="3">
        <v>3737402</v>
      </c>
      <c r="G154" t="s">
        <v>44</v>
      </c>
      <c r="J154" s="37" t="s">
        <v>58</v>
      </c>
      <c r="K154" s="19">
        <v>49541</v>
      </c>
      <c r="L154" s="19">
        <v>50703</v>
      </c>
      <c r="M154" s="19">
        <v>71370</v>
      </c>
      <c r="N154" s="19">
        <v>110323</v>
      </c>
      <c r="O154" s="19">
        <v>166902</v>
      </c>
      <c r="P154" s="19">
        <v>176744</v>
      </c>
      <c r="Q154" s="19">
        <v>148924</v>
      </c>
      <c r="R154" s="19">
        <v>774507</v>
      </c>
      <c r="T154" s="37" t="s">
        <v>58</v>
      </c>
      <c r="U154" s="19">
        <v>49541</v>
      </c>
      <c r="V154" s="19">
        <v>50703</v>
      </c>
      <c r="W154" s="19">
        <v>71370</v>
      </c>
      <c r="X154" s="19">
        <v>110323</v>
      </c>
      <c r="Y154" s="19">
        <v>166902</v>
      </c>
      <c r="Z154" s="19">
        <v>176744</v>
      </c>
      <c r="AA154" s="19">
        <v>148924</v>
      </c>
      <c r="AB154" s="19">
        <v>774507</v>
      </c>
    </row>
    <row r="155" spans="1:28">
      <c r="A155" t="s">
        <v>56</v>
      </c>
      <c r="B155">
        <v>2016</v>
      </c>
      <c r="C155">
        <v>464</v>
      </c>
      <c r="D155">
        <v>330</v>
      </c>
      <c r="E155" s="3">
        <v>12479</v>
      </c>
      <c r="F155" s="3">
        <v>4114332</v>
      </c>
      <c r="G155" t="s">
        <v>44</v>
      </c>
      <c r="J155" s="102" t="s">
        <v>132</v>
      </c>
      <c r="K155" s="103">
        <v>12274</v>
      </c>
      <c r="L155" s="103">
        <v>12389</v>
      </c>
      <c r="M155" s="103">
        <v>12160</v>
      </c>
      <c r="N155" s="103">
        <v>11830</v>
      </c>
      <c r="O155" s="103">
        <v>11860</v>
      </c>
      <c r="P155" s="103">
        <v>11884</v>
      </c>
      <c r="Q155" s="103">
        <v>9481</v>
      </c>
      <c r="R155" s="103">
        <v>81878</v>
      </c>
      <c r="T155" s="15" t="s">
        <v>132</v>
      </c>
      <c r="U155" s="36">
        <v>12274</v>
      </c>
      <c r="V155" s="36">
        <v>12389</v>
      </c>
      <c r="W155" s="36">
        <v>12160</v>
      </c>
      <c r="X155" s="36">
        <v>11830</v>
      </c>
      <c r="Y155" s="36">
        <v>11860</v>
      </c>
      <c r="Z155" s="36">
        <v>11884</v>
      </c>
      <c r="AA155" s="36">
        <v>9481</v>
      </c>
      <c r="AB155" s="36">
        <v>81878</v>
      </c>
    </row>
    <row r="156" spans="1:28">
      <c r="A156" t="s">
        <v>56</v>
      </c>
      <c r="B156">
        <v>2017</v>
      </c>
      <c r="C156">
        <v>415</v>
      </c>
      <c r="D156">
        <v>252</v>
      </c>
      <c r="E156" s="3">
        <v>13666</v>
      </c>
      <c r="F156" s="3">
        <v>3450421</v>
      </c>
      <c r="G156" t="s">
        <v>44</v>
      </c>
      <c r="J156" s="102" t="s">
        <v>133</v>
      </c>
      <c r="K156" s="103">
        <v>8542.2216753735065</v>
      </c>
      <c r="L156" s="103">
        <v>8599.8518007103557</v>
      </c>
      <c r="M156" s="103">
        <v>8378.5148103947286</v>
      </c>
      <c r="N156" s="103">
        <v>8099.8380988075633</v>
      </c>
      <c r="O156" s="103">
        <v>8119.8380911363383</v>
      </c>
      <c r="P156" s="103">
        <v>7933.4353332215524</v>
      </c>
      <c r="Q156" s="103">
        <v>4124.8847475235643</v>
      </c>
      <c r="R156" s="103">
        <v>53798.584557167611</v>
      </c>
      <c r="T156" s="15" t="s">
        <v>133</v>
      </c>
      <c r="U156" s="36">
        <v>8542.2216753735065</v>
      </c>
      <c r="V156" s="36">
        <v>8599.8518007103557</v>
      </c>
      <c r="W156" s="36">
        <v>8378.5148103947286</v>
      </c>
      <c r="X156" s="36">
        <v>8099.8380988075633</v>
      </c>
      <c r="Y156" s="36">
        <v>8119.8380911363383</v>
      </c>
      <c r="Z156" s="36">
        <v>7933.4353332215524</v>
      </c>
      <c r="AA156" s="36">
        <v>4124.8847475235643</v>
      </c>
      <c r="AB156" s="36">
        <v>53798.584557167611</v>
      </c>
    </row>
    <row r="157" spans="1:28">
      <c r="A157" t="s">
        <v>56</v>
      </c>
      <c r="B157">
        <v>2018</v>
      </c>
      <c r="C157">
        <v>409</v>
      </c>
      <c r="D157">
        <v>259</v>
      </c>
      <c r="E157" s="3">
        <v>11508</v>
      </c>
      <c r="F157" s="3">
        <v>2982367</v>
      </c>
      <c r="G157" t="s">
        <v>44</v>
      </c>
      <c r="J157" s="102" t="s">
        <v>134</v>
      </c>
      <c r="K157" s="104">
        <v>441046.13083787682</v>
      </c>
      <c r="L157" s="104">
        <v>559764.68805985874</v>
      </c>
      <c r="M157" s="104">
        <v>451903.1059499738</v>
      </c>
      <c r="N157" s="104">
        <v>456755.83461310377</v>
      </c>
      <c r="O157" s="104">
        <v>504448.03735137475</v>
      </c>
      <c r="P157" s="104">
        <v>514986.42992111441</v>
      </c>
      <c r="Q157" s="104">
        <v>551951.57192664244</v>
      </c>
      <c r="R157" s="104">
        <v>3480855.7986599449</v>
      </c>
      <c r="T157" s="15" t="s">
        <v>134</v>
      </c>
      <c r="U157" s="19">
        <v>441046.13083787682</v>
      </c>
      <c r="V157" s="19">
        <v>559764.68805985874</v>
      </c>
      <c r="W157" s="19">
        <v>451903.1059499738</v>
      </c>
      <c r="X157" s="19">
        <v>456755.83461310377</v>
      </c>
      <c r="Y157" s="19">
        <v>504448.03735137475</v>
      </c>
      <c r="Z157" s="19">
        <v>514986.42992111441</v>
      </c>
      <c r="AA157" s="19">
        <v>551951.57192664244</v>
      </c>
      <c r="AB157" s="19">
        <v>3480855.7986599449</v>
      </c>
    </row>
    <row r="158" spans="1:28">
      <c r="A158" t="s">
        <v>56</v>
      </c>
      <c r="B158">
        <v>2019</v>
      </c>
      <c r="C158">
        <v>453</v>
      </c>
      <c r="D158">
        <v>280</v>
      </c>
      <c r="E158" s="3">
        <v>16011</v>
      </c>
      <c r="F158" s="3">
        <v>4475253</v>
      </c>
      <c r="G158" t="s">
        <v>44</v>
      </c>
      <c r="J158" s="102" t="s">
        <v>135</v>
      </c>
      <c r="K158" s="104">
        <v>343601686</v>
      </c>
      <c r="L158" s="104">
        <v>348733380</v>
      </c>
      <c r="M158" s="104">
        <v>331350420</v>
      </c>
      <c r="N158" s="104">
        <v>334268893</v>
      </c>
      <c r="O158" s="104">
        <v>340944352</v>
      </c>
      <c r="P158" s="104">
        <v>333913561</v>
      </c>
      <c r="Q158" s="104">
        <v>172607248</v>
      </c>
      <c r="R158" s="104">
        <v>2205419540</v>
      </c>
      <c r="T158" s="15" t="s">
        <v>135</v>
      </c>
      <c r="U158" s="19">
        <v>343601686</v>
      </c>
      <c r="V158" s="19">
        <v>348733380</v>
      </c>
      <c r="W158" s="19">
        <v>331350420</v>
      </c>
      <c r="X158" s="19">
        <v>334268893</v>
      </c>
      <c r="Y158" s="19">
        <v>340944352</v>
      </c>
      <c r="Z158" s="19">
        <v>333913561</v>
      </c>
      <c r="AA158" s="19">
        <v>172607248</v>
      </c>
      <c r="AB158" s="19">
        <v>2205419540</v>
      </c>
    </row>
    <row r="159" spans="1:28">
      <c r="A159" t="s">
        <v>56</v>
      </c>
      <c r="B159">
        <v>2020</v>
      </c>
      <c r="C159">
        <v>329</v>
      </c>
      <c r="D159">
        <v>140</v>
      </c>
      <c r="E159" s="3">
        <v>17842</v>
      </c>
      <c r="F159" s="3">
        <v>2498950</v>
      </c>
      <c r="G159" t="s">
        <v>44</v>
      </c>
      <c r="J159" s="16" t="s">
        <v>123</v>
      </c>
      <c r="K159" s="94">
        <v>19585</v>
      </c>
      <c r="L159" s="94">
        <v>19760</v>
      </c>
      <c r="M159" s="94">
        <v>19564</v>
      </c>
      <c r="N159" s="94">
        <v>18711</v>
      </c>
      <c r="O159" s="94">
        <v>18782</v>
      </c>
      <c r="P159" s="94">
        <v>18999</v>
      </c>
      <c r="Q159" s="94">
        <v>15676</v>
      </c>
      <c r="R159" s="94">
        <v>131077</v>
      </c>
      <c r="T159" s="15" t="s">
        <v>123</v>
      </c>
      <c r="U159" s="36">
        <v>19585</v>
      </c>
      <c r="V159" s="36">
        <v>19760</v>
      </c>
      <c r="W159" s="36">
        <v>19564</v>
      </c>
      <c r="X159" s="36">
        <v>18711</v>
      </c>
      <c r="Y159" s="36">
        <v>18782</v>
      </c>
      <c r="Z159" s="36">
        <v>18999</v>
      </c>
      <c r="AA159" s="36">
        <v>15676</v>
      </c>
      <c r="AB159" s="36">
        <v>131077</v>
      </c>
    </row>
    <row r="160" spans="1:28">
      <c r="A160" t="s">
        <v>57</v>
      </c>
      <c r="B160">
        <v>2014</v>
      </c>
      <c r="C160">
        <v>553</v>
      </c>
      <c r="D160">
        <v>406</v>
      </c>
      <c r="E160" s="3">
        <v>17188</v>
      </c>
      <c r="F160" s="3">
        <v>6982989</v>
      </c>
      <c r="G160" t="s">
        <v>44</v>
      </c>
      <c r="J160" s="96" t="s">
        <v>124</v>
      </c>
      <c r="K160" s="97">
        <v>14083.528475037287</v>
      </c>
      <c r="L160" s="97">
        <v>14346.605178514874</v>
      </c>
      <c r="M160" s="97">
        <v>14032.961343604007</v>
      </c>
      <c r="N160" s="97">
        <v>13476.229839748121</v>
      </c>
      <c r="O160" s="97">
        <v>13459.868187541713</v>
      </c>
      <c r="P160" s="97">
        <v>13329.038027355587</v>
      </c>
      <c r="Q160" s="97">
        <v>7095.1258135607522</v>
      </c>
      <c r="R160" s="97">
        <v>89823.356865362337</v>
      </c>
      <c r="T160" s="15" t="s">
        <v>124</v>
      </c>
      <c r="U160" s="36">
        <v>14083.528475037287</v>
      </c>
      <c r="V160" s="36">
        <v>14346.605178514874</v>
      </c>
      <c r="W160" s="36">
        <v>14032.961343604007</v>
      </c>
      <c r="X160" s="36">
        <v>13476.229839748121</v>
      </c>
      <c r="Y160" s="36">
        <v>13459.868187541713</v>
      </c>
      <c r="Z160" s="36">
        <v>13329.038027355587</v>
      </c>
      <c r="AA160" s="36">
        <v>7095.1258135607522</v>
      </c>
      <c r="AB160" s="36">
        <v>89823.356865362337</v>
      </c>
    </row>
    <row r="161" spans="1:28">
      <c r="A161" t="s">
        <v>57</v>
      </c>
      <c r="B161">
        <v>2015</v>
      </c>
      <c r="C161">
        <v>580</v>
      </c>
      <c r="D161">
        <v>431</v>
      </c>
      <c r="E161" s="3">
        <v>16803</v>
      </c>
      <c r="F161" s="3">
        <v>7246784</v>
      </c>
      <c r="G161" t="s">
        <v>44</v>
      </c>
      <c r="J161" s="96" t="s">
        <v>125</v>
      </c>
      <c r="K161" s="98">
        <v>1012551.9598109433</v>
      </c>
      <c r="L161" s="98">
        <v>1123553.7449324508</v>
      </c>
      <c r="M161" s="98">
        <v>1040866.610327883</v>
      </c>
      <c r="N161" s="98">
        <v>1077455.2450209032</v>
      </c>
      <c r="O161" s="98">
        <v>1116804.9529102086</v>
      </c>
      <c r="P161" s="98">
        <v>1109243.3701021087</v>
      </c>
      <c r="Q161" s="98">
        <v>1150088.3901666908</v>
      </c>
      <c r="R161" s="98">
        <v>7630564.2732711881</v>
      </c>
      <c r="T161" s="15" t="s">
        <v>125</v>
      </c>
      <c r="U161" s="19">
        <v>1012551.9598109433</v>
      </c>
      <c r="V161" s="19">
        <v>1123553.7449324508</v>
      </c>
      <c r="W161" s="19">
        <v>1040866.610327883</v>
      </c>
      <c r="X161" s="19">
        <v>1077455.2450209032</v>
      </c>
      <c r="Y161" s="19">
        <v>1116804.9529102086</v>
      </c>
      <c r="Z161" s="19">
        <v>1109243.3701021087</v>
      </c>
      <c r="AA161" s="19">
        <v>1150088.3901666908</v>
      </c>
      <c r="AB161" s="19">
        <v>7630564.2732711881</v>
      </c>
    </row>
    <row r="162" spans="1:28">
      <c r="A162" t="s">
        <v>57</v>
      </c>
      <c r="B162">
        <v>2016</v>
      </c>
      <c r="C162">
        <v>580</v>
      </c>
      <c r="D162">
        <v>433</v>
      </c>
      <c r="E162" s="3">
        <v>15178</v>
      </c>
      <c r="F162" s="3">
        <v>6572269</v>
      </c>
      <c r="G162" t="s">
        <v>44</v>
      </c>
      <c r="J162" s="96" t="s">
        <v>126</v>
      </c>
      <c r="K162" s="98">
        <v>610994316</v>
      </c>
      <c r="L162" s="98">
        <v>623356353</v>
      </c>
      <c r="M162" s="98">
        <v>602546177</v>
      </c>
      <c r="N162" s="98">
        <v>605242051</v>
      </c>
      <c r="O162" s="98">
        <v>620818608</v>
      </c>
      <c r="P162" s="98">
        <v>618747572</v>
      </c>
      <c r="Q162" s="98">
        <v>332801820</v>
      </c>
      <c r="R162" s="98">
        <v>4014506897</v>
      </c>
      <c r="T162" s="15" t="s">
        <v>126</v>
      </c>
      <c r="U162" s="19">
        <v>610994316</v>
      </c>
      <c r="V162" s="19">
        <v>623356353</v>
      </c>
      <c r="W162" s="19">
        <v>602546177</v>
      </c>
      <c r="X162" s="19">
        <v>605242051</v>
      </c>
      <c r="Y162" s="19">
        <v>620818608</v>
      </c>
      <c r="Z162" s="19">
        <v>618747572</v>
      </c>
      <c r="AA162" s="19">
        <v>332801820</v>
      </c>
      <c r="AB162" s="19">
        <v>4014506897</v>
      </c>
    </row>
    <row r="163" spans="1:28">
      <c r="A163" t="s">
        <v>57</v>
      </c>
      <c r="B163">
        <v>2017</v>
      </c>
      <c r="C163">
        <v>561</v>
      </c>
      <c r="D163">
        <v>410</v>
      </c>
      <c r="E163" s="3">
        <v>13887</v>
      </c>
      <c r="F163" s="3">
        <v>5696096</v>
      </c>
      <c r="G163" t="s">
        <v>44</v>
      </c>
    </row>
    <row r="164" spans="1:28">
      <c r="A164" t="s">
        <v>57</v>
      </c>
      <c r="B164">
        <v>2018</v>
      </c>
      <c r="C164">
        <v>551</v>
      </c>
      <c r="D164">
        <v>400</v>
      </c>
      <c r="E164" s="3">
        <v>13477</v>
      </c>
      <c r="F164" s="3">
        <v>5390034</v>
      </c>
      <c r="G164" t="s">
        <v>44</v>
      </c>
    </row>
    <row r="165" spans="1:28">
      <c r="A165" t="s">
        <v>57</v>
      </c>
      <c r="B165">
        <v>2019</v>
      </c>
      <c r="C165">
        <v>648</v>
      </c>
      <c r="D165">
        <v>454</v>
      </c>
      <c r="E165" s="3">
        <v>15944</v>
      </c>
      <c r="F165" s="3">
        <v>7245758</v>
      </c>
      <c r="G165" t="s">
        <v>44</v>
      </c>
    </row>
    <row r="166" spans="1:28">
      <c r="A166" t="s">
        <v>57</v>
      </c>
      <c r="B166">
        <v>2020</v>
      </c>
      <c r="C166">
        <v>612</v>
      </c>
      <c r="D166">
        <v>267</v>
      </c>
      <c r="E166" s="3">
        <v>17864</v>
      </c>
      <c r="F166" s="3">
        <v>4773811</v>
      </c>
      <c r="G166" t="s">
        <v>44</v>
      </c>
      <c r="K166" s="14" t="s">
        <v>40</v>
      </c>
    </row>
    <row r="167" spans="1:28">
      <c r="A167" t="s">
        <v>66</v>
      </c>
      <c r="B167">
        <v>2014</v>
      </c>
      <c r="C167">
        <v>1453</v>
      </c>
      <c r="D167">
        <v>879</v>
      </c>
      <c r="E167" s="3">
        <v>6064</v>
      </c>
      <c r="F167" s="3">
        <v>5328367</v>
      </c>
      <c r="G167" t="s">
        <v>44</v>
      </c>
      <c r="J167" s="14" t="s">
        <v>41</v>
      </c>
      <c r="K167">
        <v>2014</v>
      </c>
      <c r="L167">
        <v>2015</v>
      </c>
      <c r="M167">
        <v>2016</v>
      </c>
      <c r="N167">
        <v>2017</v>
      </c>
      <c r="O167">
        <v>2018</v>
      </c>
      <c r="P167">
        <v>2019</v>
      </c>
      <c r="Q167">
        <v>2020</v>
      </c>
      <c r="R167" t="s">
        <v>46</v>
      </c>
    </row>
    <row r="168" spans="1:28">
      <c r="A168" t="s">
        <v>66</v>
      </c>
      <c r="B168">
        <v>2015</v>
      </c>
      <c r="C168">
        <v>1429</v>
      </c>
      <c r="D168">
        <v>876</v>
      </c>
      <c r="E168" s="3">
        <v>5969</v>
      </c>
      <c r="F168" s="3">
        <v>5230389</v>
      </c>
      <c r="G168" t="s">
        <v>44</v>
      </c>
      <c r="J168" s="15" t="s">
        <v>42</v>
      </c>
      <c r="K168" s="36"/>
      <c r="L168" s="36"/>
      <c r="M168" s="36"/>
      <c r="N168" s="36"/>
      <c r="O168" s="36"/>
      <c r="P168" s="36"/>
      <c r="Q168" s="36"/>
      <c r="R168" s="36"/>
    </row>
    <row r="169" spans="1:28">
      <c r="A169" t="s">
        <v>66</v>
      </c>
      <c r="B169">
        <v>2016</v>
      </c>
      <c r="C169">
        <v>1429</v>
      </c>
      <c r="D169">
        <v>850</v>
      </c>
      <c r="E169" s="3">
        <v>6091</v>
      </c>
      <c r="F169" s="3">
        <v>5177544</v>
      </c>
      <c r="G169" t="s">
        <v>44</v>
      </c>
      <c r="J169" s="33" t="s">
        <v>49</v>
      </c>
      <c r="K169" s="36"/>
      <c r="L169" s="36"/>
      <c r="M169" s="36"/>
      <c r="N169" s="36"/>
      <c r="O169" s="36"/>
      <c r="P169" s="36"/>
      <c r="Q169" s="36"/>
      <c r="R169" s="36"/>
    </row>
    <row r="170" spans="1:28">
      <c r="A170" t="s">
        <v>66</v>
      </c>
      <c r="B170">
        <v>2017</v>
      </c>
      <c r="C170">
        <v>1356</v>
      </c>
      <c r="D170">
        <v>835</v>
      </c>
      <c r="E170" s="3">
        <v>6178</v>
      </c>
      <c r="F170" s="3">
        <v>5159385</v>
      </c>
      <c r="G170" t="s">
        <v>44</v>
      </c>
      <c r="J170" s="37" t="s">
        <v>38</v>
      </c>
      <c r="K170" s="36">
        <v>3289</v>
      </c>
      <c r="L170" s="36">
        <v>3352</v>
      </c>
      <c r="M170" s="36">
        <v>3349</v>
      </c>
      <c r="N170" s="36">
        <v>3360</v>
      </c>
      <c r="O170" s="36">
        <v>3444</v>
      </c>
      <c r="P170" s="36">
        <v>3497</v>
      </c>
      <c r="Q170" s="36">
        <v>3425</v>
      </c>
      <c r="R170" s="36">
        <v>23716</v>
      </c>
    </row>
    <row r="171" spans="1:28">
      <c r="A171" t="s">
        <v>66</v>
      </c>
      <c r="B171">
        <v>2018</v>
      </c>
      <c r="C171">
        <v>1450</v>
      </c>
      <c r="D171">
        <v>839</v>
      </c>
      <c r="E171" s="3">
        <v>6313</v>
      </c>
      <c r="F171" s="3">
        <v>5298069</v>
      </c>
      <c r="G171" t="s">
        <v>44</v>
      </c>
      <c r="J171" s="37" t="s">
        <v>52</v>
      </c>
      <c r="K171" s="36">
        <v>881</v>
      </c>
      <c r="L171" s="36">
        <v>974</v>
      </c>
      <c r="M171" s="36">
        <v>1010</v>
      </c>
      <c r="N171" s="36">
        <v>1065</v>
      </c>
      <c r="O171" s="36">
        <v>1103</v>
      </c>
      <c r="P171" s="36">
        <v>1118</v>
      </c>
      <c r="Q171" s="36">
        <v>717</v>
      </c>
      <c r="R171" s="36">
        <v>6868</v>
      </c>
      <c r="U171" s="101">
        <f>SUM(U172:U187)</f>
        <v>125</v>
      </c>
      <c r="V171" s="18">
        <f>U171/SUM(O172:O186)</f>
        <v>5.2631578947368418E-2</v>
      </c>
    </row>
    <row r="172" spans="1:28">
      <c r="A172" t="s">
        <v>66</v>
      </c>
      <c r="B172">
        <v>2019</v>
      </c>
      <c r="C172">
        <v>1422</v>
      </c>
      <c r="D172">
        <v>808</v>
      </c>
      <c r="E172" s="3">
        <v>7044</v>
      </c>
      <c r="F172" s="3">
        <v>5692535</v>
      </c>
      <c r="G172" t="s">
        <v>44</v>
      </c>
      <c r="J172" s="37" t="s">
        <v>54</v>
      </c>
      <c r="K172" s="36">
        <v>1051</v>
      </c>
      <c r="L172" s="36">
        <v>1018</v>
      </c>
      <c r="M172" s="36">
        <v>1017</v>
      </c>
      <c r="N172" s="36">
        <v>873</v>
      </c>
      <c r="O172" s="36">
        <v>849</v>
      </c>
      <c r="P172" s="36">
        <v>831</v>
      </c>
      <c r="Q172" s="36">
        <v>640</v>
      </c>
      <c r="R172" s="36">
        <v>6279</v>
      </c>
      <c r="U172" s="36">
        <f t="shared" ref="U172:U186" si="0">P172-O172</f>
        <v>-18</v>
      </c>
    </row>
    <row r="173" spans="1:28">
      <c r="A173" t="s">
        <v>66</v>
      </c>
      <c r="B173">
        <v>2020</v>
      </c>
      <c r="C173">
        <v>1067</v>
      </c>
      <c r="D173">
        <v>430</v>
      </c>
      <c r="E173" s="3">
        <v>7363</v>
      </c>
      <c r="F173" s="3">
        <v>3166025</v>
      </c>
      <c r="G173" t="s">
        <v>44</v>
      </c>
      <c r="J173" s="37" t="s">
        <v>67</v>
      </c>
      <c r="K173" s="36">
        <v>762</v>
      </c>
      <c r="L173" s="36">
        <v>633</v>
      </c>
      <c r="M173" s="36">
        <v>583</v>
      </c>
      <c r="N173" s="36">
        <v>289</v>
      </c>
      <c r="O173" s="36">
        <v>314</v>
      </c>
      <c r="P173" s="36">
        <v>434</v>
      </c>
      <c r="Q173" s="36">
        <v>351</v>
      </c>
      <c r="R173" s="36">
        <v>3366</v>
      </c>
      <c r="U173" s="36">
        <f t="shared" si="0"/>
        <v>120</v>
      </c>
    </row>
    <row r="174" spans="1:28">
      <c r="A174" t="s">
        <v>58</v>
      </c>
      <c r="B174">
        <v>2014</v>
      </c>
      <c r="C174">
        <v>2</v>
      </c>
      <c r="D174">
        <v>1</v>
      </c>
      <c r="E174" s="3">
        <v>46247</v>
      </c>
      <c r="F174" s="3">
        <v>49541</v>
      </c>
      <c r="G174" t="s">
        <v>44</v>
      </c>
      <c r="J174" s="37" t="s">
        <v>60</v>
      </c>
      <c r="K174" s="36">
        <v>384</v>
      </c>
      <c r="L174" s="36">
        <v>451</v>
      </c>
      <c r="M174" s="36">
        <v>425</v>
      </c>
      <c r="N174" s="36">
        <v>312</v>
      </c>
      <c r="O174" s="36">
        <v>273</v>
      </c>
      <c r="P174" s="36">
        <v>286</v>
      </c>
      <c r="Q174" s="36">
        <v>231</v>
      </c>
      <c r="R174" s="36">
        <v>2362</v>
      </c>
      <c r="U174" s="36">
        <f t="shared" si="0"/>
        <v>13</v>
      </c>
    </row>
    <row r="175" spans="1:28">
      <c r="A175" t="s">
        <v>58</v>
      </c>
      <c r="B175">
        <v>2015</v>
      </c>
      <c r="C175">
        <v>1</v>
      </c>
      <c r="D175">
        <v>1</v>
      </c>
      <c r="E175" s="3">
        <v>50703</v>
      </c>
      <c r="F175" s="3">
        <v>50703</v>
      </c>
      <c r="G175" t="s">
        <v>44</v>
      </c>
      <c r="J175" s="37" t="s">
        <v>61</v>
      </c>
      <c r="K175" s="36">
        <v>336</v>
      </c>
      <c r="L175" s="36">
        <v>338</v>
      </c>
      <c r="M175" s="36">
        <v>367</v>
      </c>
      <c r="N175" s="36">
        <v>298</v>
      </c>
      <c r="O175" s="36">
        <v>207</v>
      </c>
      <c r="P175" s="36">
        <v>177</v>
      </c>
      <c r="Q175" s="36">
        <v>141</v>
      </c>
      <c r="R175" s="36">
        <v>1864</v>
      </c>
      <c r="U175" s="36">
        <f t="shared" si="0"/>
        <v>-30</v>
      </c>
    </row>
    <row r="176" spans="1:28">
      <c r="A176" t="s">
        <v>58</v>
      </c>
      <c r="B176">
        <v>2016</v>
      </c>
      <c r="C176">
        <v>2</v>
      </c>
      <c r="D176">
        <v>2</v>
      </c>
      <c r="E176" s="3">
        <v>44991</v>
      </c>
      <c r="F176" s="3">
        <v>71370</v>
      </c>
      <c r="G176" t="s">
        <v>44</v>
      </c>
      <c r="J176" s="37" t="s">
        <v>64</v>
      </c>
      <c r="K176" s="36">
        <v>197</v>
      </c>
      <c r="L176" s="36">
        <v>157</v>
      </c>
      <c r="M176" s="36">
        <v>143</v>
      </c>
      <c r="N176" s="36">
        <v>145</v>
      </c>
      <c r="O176" s="36">
        <v>157</v>
      </c>
      <c r="P176" s="36">
        <v>175</v>
      </c>
      <c r="Q176" s="36">
        <v>165</v>
      </c>
      <c r="R176" s="36">
        <v>1139</v>
      </c>
      <c r="U176" s="36">
        <f t="shared" si="0"/>
        <v>18</v>
      </c>
    </row>
    <row r="177" spans="1:22">
      <c r="A177" t="s">
        <v>58</v>
      </c>
      <c r="B177">
        <v>2017</v>
      </c>
      <c r="C177">
        <v>3</v>
      </c>
      <c r="D177">
        <v>2</v>
      </c>
      <c r="E177" s="3">
        <v>48988</v>
      </c>
      <c r="F177" s="3">
        <v>110323</v>
      </c>
      <c r="G177" t="s">
        <v>44</v>
      </c>
      <c r="J177" s="37" t="s">
        <v>56</v>
      </c>
      <c r="K177" s="36">
        <v>114</v>
      </c>
      <c r="L177" s="36">
        <v>117</v>
      </c>
      <c r="M177" s="36">
        <v>127</v>
      </c>
      <c r="N177" s="36">
        <v>131</v>
      </c>
      <c r="O177" s="36">
        <v>148</v>
      </c>
      <c r="P177" s="36">
        <v>149</v>
      </c>
      <c r="Q177" s="36">
        <v>96</v>
      </c>
      <c r="R177" s="36">
        <v>882</v>
      </c>
      <c r="U177" s="36">
        <f t="shared" si="0"/>
        <v>1</v>
      </c>
    </row>
    <row r="178" spans="1:22">
      <c r="A178" t="s">
        <v>58</v>
      </c>
      <c r="B178">
        <v>2018</v>
      </c>
      <c r="C178">
        <v>3</v>
      </c>
      <c r="D178">
        <v>2</v>
      </c>
      <c r="E178" s="3">
        <v>91196</v>
      </c>
      <c r="F178" s="3">
        <v>166902</v>
      </c>
      <c r="G178" t="s">
        <v>44</v>
      </c>
      <c r="J178" s="37" t="s">
        <v>55</v>
      </c>
      <c r="K178" s="36">
        <v>63</v>
      </c>
      <c r="L178" s="36">
        <v>74</v>
      </c>
      <c r="M178" s="36">
        <v>80</v>
      </c>
      <c r="N178" s="36">
        <v>91</v>
      </c>
      <c r="O178" s="36">
        <v>113</v>
      </c>
      <c r="P178" s="36">
        <v>111</v>
      </c>
      <c r="Q178" s="36">
        <v>104</v>
      </c>
      <c r="R178" s="36">
        <v>636</v>
      </c>
      <c r="U178" s="36">
        <f t="shared" si="0"/>
        <v>-2</v>
      </c>
    </row>
    <row r="179" spans="1:22">
      <c r="A179" t="s">
        <v>58</v>
      </c>
      <c r="B179">
        <v>2019</v>
      </c>
      <c r="C179">
        <v>3</v>
      </c>
      <c r="D179">
        <v>2</v>
      </c>
      <c r="E179" s="3">
        <v>81557</v>
      </c>
      <c r="F179" s="3">
        <v>176744</v>
      </c>
      <c r="G179" t="s">
        <v>44</v>
      </c>
      <c r="J179" s="37" t="s">
        <v>53</v>
      </c>
      <c r="K179" s="36">
        <v>88</v>
      </c>
      <c r="L179" s="36">
        <v>91</v>
      </c>
      <c r="M179" s="36">
        <v>136</v>
      </c>
      <c r="N179" s="36">
        <v>141</v>
      </c>
      <c r="O179" s="36">
        <v>123</v>
      </c>
      <c r="P179" s="36">
        <v>101</v>
      </c>
      <c r="Q179" s="36">
        <v>91</v>
      </c>
      <c r="R179" s="36">
        <v>771</v>
      </c>
      <c r="U179" s="36">
        <f t="shared" si="0"/>
        <v>-22</v>
      </c>
    </row>
    <row r="180" spans="1:22">
      <c r="A180" t="s">
        <v>58</v>
      </c>
      <c r="B180">
        <v>2020</v>
      </c>
      <c r="C180">
        <v>4</v>
      </c>
      <c r="D180">
        <v>2</v>
      </c>
      <c r="E180" s="3">
        <v>93237</v>
      </c>
      <c r="F180" s="3">
        <v>148924</v>
      </c>
      <c r="G180" t="s">
        <v>44</v>
      </c>
      <c r="J180" s="37" t="s">
        <v>65</v>
      </c>
      <c r="K180" s="36">
        <v>27</v>
      </c>
      <c r="L180" s="36">
        <v>33</v>
      </c>
      <c r="M180" s="36">
        <v>45</v>
      </c>
      <c r="N180" s="36">
        <v>48</v>
      </c>
      <c r="O180" s="36">
        <v>64</v>
      </c>
      <c r="P180" s="36">
        <v>95</v>
      </c>
      <c r="Q180" s="36">
        <v>98</v>
      </c>
      <c r="R180" s="36">
        <v>410</v>
      </c>
      <c r="U180" s="36">
        <f t="shared" si="0"/>
        <v>31</v>
      </c>
    </row>
    <row r="181" spans="1:22">
      <c r="A181" t="s">
        <v>59</v>
      </c>
      <c r="B181">
        <v>2015</v>
      </c>
      <c r="C181">
        <v>1</v>
      </c>
      <c r="D181">
        <v>0</v>
      </c>
      <c r="E181" s="3">
        <v>111313</v>
      </c>
      <c r="F181" s="3">
        <v>37206</v>
      </c>
      <c r="G181" t="s">
        <v>44</v>
      </c>
      <c r="J181" s="37" t="s">
        <v>19</v>
      </c>
      <c r="K181" s="36">
        <v>60</v>
      </c>
      <c r="L181" s="36">
        <v>61</v>
      </c>
      <c r="M181" s="36">
        <v>49</v>
      </c>
      <c r="N181" s="36">
        <v>56</v>
      </c>
      <c r="O181" s="36">
        <v>46</v>
      </c>
      <c r="P181" s="36">
        <v>55</v>
      </c>
      <c r="Q181" s="36">
        <v>60</v>
      </c>
      <c r="R181" s="36">
        <v>387</v>
      </c>
      <c r="U181" s="36">
        <f t="shared" si="0"/>
        <v>9</v>
      </c>
    </row>
    <row r="182" spans="1:22">
      <c r="A182" t="s">
        <v>59</v>
      </c>
      <c r="B182">
        <v>2016</v>
      </c>
      <c r="C182">
        <v>33</v>
      </c>
      <c r="D182">
        <v>12</v>
      </c>
      <c r="E182" s="3">
        <v>12030</v>
      </c>
      <c r="F182" s="3">
        <v>147953</v>
      </c>
      <c r="G182" t="s">
        <v>44</v>
      </c>
      <c r="J182" s="37" t="s">
        <v>63</v>
      </c>
      <c r="K182" s="36">
        <v>19</v>
      </c>
      <c r="L182" s="36">
        <v>26</v>
      </c>
      <c r="M182" s="36">
        <v>22</v>
      </c>
      <c r="N182" s="36">
        <v>23</v>
      </c>
      <c r="O182" s="36">
        <v>30</v>
      </c>
      <c r="P182" s="36">
        <v>27</v>
      </c>
      <c r="Q182" s="36">
        <v>22</v>
      </c>
      <c r="R182" s="36">
        <v>169</v>
      </c>
      <c r="U182" s="36">
        <f t="shared" si="0"/>
        <v>-3</v>
      </c>
    </row>
    <row r="183" spans="1:22">
      <c r="A183" t="s">
        <v>59</v>
      </c>
      <c r="B183">
        <v>2017</v>
      </c>
      <c r="C183">
        <v>39</v>
      </c>
      <c r="D183">
        <v>21</v>
      </c>
      <c r="E183" s="3">
        <v>8476</v>
      </c>
      <c r="F183" s="3">
        <v>175385</v>
      </c>
      <c r="G183" t="s">
        <v>44</v>
      </c>
      <c r="J183" s="37" t="s">
        <v>59</v>
      </c>
      <c r="K183" s="36">
        <v>20</v>
      </c>
      <c r="L183" s="36">
        <v>20</v>
      </c>
      <c r="M183" s="36">
        <v>18</v>
      </c>
      <c r="N183" s="36">
        <v>22</v>
      </c>
      <c r="O183" s="36">
        <v>24</v>
      </c>
      <c r="P183" s="36">
        <v>20</v>
      </c>
      <c r="Q183" s="36">
        <v>16</v>
      </c>
      <c r="R183" s="36">
        <v>140</v>
      </c>
      <c r="U183" s="36">
        <f t="shared" si="0"/>
        <v>-4</v>
      </c>
    </row>
    <row r="184" spans="1:22">
      <c r="A184" t="s">
        <v>59</v>
      </c>
      <c r="B184">
        <v>2018</v>
      </c>
      <c r="C184">
        <v>35</v>
      </c>
      <c r="D184">
        <v>22</v>
      </c>
      <c r="E184" s="3">
        <v>9809</v>
      </c>
      <c r="F184" s="3">
        <v>217355</v>
      </c>
      <c r="G184" t="s">
        <v>44</v>
      </c>
      <c r="J184" s="37" t="s">
        <v>57</v>
      </c>
      <c r="K184" s="36"/>
      <c r="L184" s="36"/>
      <c r="M184" s="36">
        <v>10</v>
      </c>
      <c r="N184" s="36">
        <v>9</v>
      </c>
      <c r="O184" s="36">
        <v>6</v>
      </c>
      <c r="P184" s="36">
        <v>19</v>
      </c>
      <c r="Q184" s="36">
        <v>21</v>
      </c>
      <c r="R184" s="36">
        <v>65</v>
      </c>
      <c r="U184" s="36">
        <f t="shared" si="0"/>
        <v>13</v>
      </c>
    </row>
    <row r="185" spans="1:22">
      <c r="A185" t="s">
        <v>59</v>
      </c>
      <c r="B185">
        <v>2019</v>
      </c>
      <c r="C185">
        <v>26</v>
      </c>
      <c r="D185">
        <v>15</v>
      </c>
      <c r="E185" s="3">
        <v>20729</v>
      </c>
      <c r="F185" s="3">
        <v>306055</v>
      </c>
      <c r="G185" t="s">
        <v>44</v>
      </c>
      <c r="J185" s="37" t="s">
        <v>58</v>
      </c>
      <c r="K185" s="36">
        <v>20</v>
      </c>
      <c r="L185" s="36">
        <v>23</v>
      </c>
      <c r="M185" s="36">
        <v>20</v>
      </c>
      <c r="N185" s="36">
        <v>16</v>
      </c>
      <c r="O185" s="36">
        <v>17</v>
      </c>
      <c r="P185" s="36">
        <v>18</v>
      </c>
      <c r="Q185" s="36">
        <v>17</v>
      </c>
      <c r="R185" s="36">
        <v>131</v>
      </c>
      <c r="U185" s="36">
        <f t="shared" si="0"/>
        <v>1</v>
      </c>
    </row>
    <row r="186" spans="1:22">
      <c r="A186" t="s">
        <v>59</v>
      </c>
      <c r="B186">
        <v>2020</v>
      </c>
      <c r="C186">
        <v>12</v>
      </c>
      <c r="D186">
        <v>4</v>
      </c>
      <c r="E186" s="3">
        <v>38254</v>
      </c>
      <c r="F186" s="3">
        <v>144945</v>
      </c>
      <c r="G186" t="s">
        <v>44</v>
      </c>
      <c r="J186" s="37" t="s">
        <v>66</v>
      </c>
      <c r="K186" s="36"/>
      <c r="L186" s="36">
        <v>3</v>
      </c>
      <c r="M186" s="36">
        <v>3</v>
      </c>
      <c r="N186" s="36">
        <v>2</v>
      </c>
      <c r="O186" s="36">
        <v>4</v>
      </c>
      <c r="P186" s="36">
        <v>2</v>
      </c>
      <c r="Q186" s="36"/>
      <c r="R186" s="36">
        <v>14</v>
      </c>
      <c r="U186" s="36">
        <f t="shared" si="0"/>
        <v>-2</v>
      </c>
    </row>
    <row r="187" spans="1:22">
      <c r="A187" t="s">
        <v>38</v>
      </c>
      <c r="B187">
        <v>2014</v>
      </c>
      <c r="C187">
        <v>374</v>
      </c>
      <c r="D187">
        <v>338</v>
      </c>
      <c r="E187" s="3">
        <v>92469</v>
      </c>
      <c r="F187" s="3">
        <v>31255520</v>
      </c>
      <c r="G187" t="s">
        <v>44</v>
      </c>
      <c r="J187" s="33" t="s">
        <v>62</v>
      </c>
      <c r="K187" s="36"/>
      <c r="L187" s="36"/>
      <c r="M187" s="36"/>
      <c r="N187" s="36"/>
      <c r="O187" s="36"/>
      <c r="P187" s="36"/>
      <c r="Q187" s="36"/>
      <c r="R187" s="36"/>
      <c r="U187" s="36"/>
    </row>
    <row r="188" spans="1:22">
      <c r="A188" t="s">
        <v>38</v>
      </c>
      <c r="B188">
        <v>2015</v>
      </c>
      <c r="C188">
        <v>375</v>
      </c>
      <c r="D188">
        <v>348</v>
      </c>
      <c r="E188" s="3">
        <v>96704</v>
      </c>
      <c r="F188" s="3">
        <v>33616762</v>
      </c>
      <c r="G188" t="s">
        <v>44</v>
      </c>
      <c r="J188" s="37" t="s">
        <v>38</v>
      </c>
      <c r="K188" s="36">
        <v>3052</v>
      </c>
      <c r="L188" s="36">
        <v>3163</v>
      </c>
      <c r="M188" s="36">
        <v>3159</v>
      </c>
      <c r="N188" s="36">
        <v>3201</v>
      </c>
      <c r="O188" s="36">
        <v>3203</v>
      </c>
      <c r="P188" s="36">
        <v>3272</v>
      </c>
      <c r="Q188" s="36">
        <v>1888</v>
      </c>
      <c r="R188" s="36">
        <v>20938</v>
      </c>
      <c r="U188" s="101"/>
    </row>
    <row r="189" spans="1:22">
      <c r="A189" t="s">
        <v>38</v>
      </c>
      <c r="B189">
        <v>2016</v>
      </c>
      <c r="C189">
        <v>368</v>
      </c>
      <c r="D189">
        <v>335</v>
      </c>
      <c r="E189" s="3">
        <v>98634</v>
      </c>
      <c r="F189" s="3">
        <v>33083880</v>
      </c>
      <c r="G189" t="s">
        <v>44</v>
      </c>
      <c r="J189" s="37" t="s">
        <v>52</v>
      </c>
      <c r="K189" s="36">
        <v>456</v>
      </c>
      <c r="L189" s="36">
        <v>500</v>
      </c>
      <c r="M189" s="36">
        <v>507</v>
      </c>
      <c r="N189" s="36">
        <v>501</v>
      </c>
      <c r="O189" s="36">
        <v>511</v>
      </c>
      <c r="P189" s="36">
        <v>503</v>
      </c>
      <c r="Q189" s="36">
        <v>231</v>
      </c>
      <c r="R189" s="36">
        <v>3209</v>
      </c>
      <c r="U189" s="101">
        <f>SUM(U190:U205)</f>
        <v>-5.4274022713399788</v>
      </c>
      <c r="V189" s="18">
        <f>U189/SUM(O190:O204)</f>
        <v>-3.33782399436407E-3</v>
      </c>
    </row>
    <row r="190" spans="1:22">
      <c r="A190" t="s">
        <v>38</v>
      </c>
      <c r="B190">
        <v>2017</v>
      </c>
      <c r="C190">
        <v>391</v>
      </c>
      <c r="D190">
        <v>352</v>
      </c>
      <c r="E190" s="3">
        <v>102224</v>
      </c>
      <c r="F190" s="3">
        <v>35985947</v>
      </c>
      <c r="G190" t="s">
        <v>44</v>
      </c>
      <c r="J190" s="37" t="s">
        <v>54</v>
      </c>
      <c r="K190" s="36">
        <v>728</v>
      </c>
      <c r="L190" s="36">
        <v>783</v>
      </c>
      <c r="M190" s="36">
        <v>768</v>
      </c>
      <c r="N190" s="36">
        <v>687</v>
      </c>
      <c r="O190" s="36">
        <v>649</v>
      </c>
      <c r="P190" s="36">
        <v>604</v>
      </c>
      <c r="Q190" s="36">
        <v>283</v>
      </c>
      <c r="R190" s="36">
        <v>4502</v>
      </c>
      <c r="U190" s="36">
        <f t="shared" ref="U190:U205" si="1">P190-O190</f>
        <v>-45</v>
      </c>
    </row>
    <row r="191" spans="1:22">
      <c r="A191" t="s">
        <v>38</v>
      </c>
      <c r="B191">
        <v>2018</v>
      </c>
      <c r="C191">
        <v>416</v>
      </c>
      <c r="D191">
        <v>376</v>
      </c>
      <c r="E191" s="3">
        <v>104447</v>
      </c>
      <c r="F191" s="3">
        <v>39261080</v>
      </c>
      <c r="G191" t="s">
        <v>44</v>
      </c>
      <c r="J191" s="37" t="s">
        <v>67</v>
      </c>
      <c r="K191" s="36">
        <v>381</v>
      </c>
      <c r="L191" s="36">
        <v>367</v>
      </c>
      <c r="M191" s="36">
        <v>268</v>
      </c>
      <c r="N191" s="36">
        <v>128</v>
      </c>
      <c r="O191" s="36">
        <v>132</v>
      </c>
      <c r="P191" s="36">
        <v>174</v>
      </c>
      <c r="Q191" s="36">
        <v>106</v>
      </c>
      <c r="R191" s="36">
        <v>1556</v>
      </c>
      <c r="U191" s="36">
        <f t="shared" si="1"/>
        <v>42</v>
      </c>
    </row>
    <row r="192" spans="1:22">
      <c r="A192" t="s">
        <v>38</v>
      </c>
      <c r="B192">
        <v>2019</v>
      </c>
      <c r="C192">
        <v>423</v>
      </c>
      <c r="D192">
        <v>368</v>
      </c>
      <c r="E192" s="3">
        <v>96235</v>
      </c>
      <c r="F192" s="3">
        <v>35405854</v>
      </c>
      <c r="G192" t="s">
        <v>44</v>
      </c>
      <c r="J192" s="37" t="s">
        <v>60</v>
      </c>
      <c r="K192" s="36">
        <v>230</v>
      </c>
      <c r="L192" s="36">
        <v>256</v>
      </c>
      <c r="M192" s="36">
        <v>250</v>
      </c>
      <c r="N192" s="36">
        <v>177</v>
      </c>
      <c r="O192" s="36">
        <v>158</v>
      </c>
      <c r="P192" s="36">
        <v>152</v>
      </c>
      <c r="Q192" s="36">
        <v>87</v>
      </c>
      <c r="R192" s="36">
        <v>1310</v>
      </c>
      <c r="U192" s="36">
        <f t="shared" si="1"/>
        <v>-6</v>
      </c>
    </row>
    <row r="193" spans="1:21">
      <c r="A193" t="s">
        <v>38</v>
      </c>
      <c r="B193">
        <v>2020</v>
      </c>
      <c r="C193">
        <v>407</v>
      </c>
      <c r="D193">
        <v>216</v>
      </c>
      <c r="E193" s="3">
        <v>97981</v>
      </c>
      <c r="F193" s="3">
        <v>21116589</v>
      </c>
      <c r="G193" t="s">
        <v>44</v>
      </c>
      <c r="J193" s="37" t="s">
        <v>61</v>
      </c>
      <c r="K193" s="36">
        <v>243</v>
      </c>
      <c r="L193" s="36">
        <v>239</v>
      </c>
      <c r="M193" s="36">
        <v>248</v>
      </c>
      <c r="N193" s="36">
        <v>204</v>
      </c>
      <c r="O193" s="36">
        <v>160</v>
      </c>
      <c r="P193" s="36">
        <v>129</v>
      </c>
      <c r="Q193" s="36">
        <v>62</v>
      </c>
      <c r="R193" s="36">
        <v>1285</v>
      </c>
      <c r="U193" s="36">
        <f t="shared" si="1"/>
        <v>-31</v>
      </c>
    </row>
    <row r="194" spans="1:21">
      <c r="A194" t="s">
        <v>60</v>
      </c>
      <c r="B194">
        <v>2014</v>
      </c>
      <c r="C194">
        <v>324</v>
      </c>
      <c r="D194">
        <v>196</v>
      </c>
      <c r="E194" s="3">
        <v>8616</v>
      </c>
      <c r="F194" s="3">
        <v>1685895</v>
      </c>
      <c r="G194" t="s">
        <v>44</v>
      </c>
      <c r="J194" s="37" t="s">
        <v>64</v>
      </c>
      <c r="K194" s="36">
        <v>163</v>
      </c>
      <c r="L194" s="36">
        <v>126</v>
      </c>
      <c r="M194" s="36">
        <v>113</v>
      </c>
      <c r="N194" s="36">
        <v>110</v>
      </c>
      <c r="O194" s="36">
        <v>125</v>
      </c>
      <c r="P194" s="36">
        <v>147</v>
      </c>
      <c r="Q194" s="36">
        <v>77</v>
      </c>
      <c r="R194" s="36">
        <v>861</v>
      </c>
      <c r="U194" s="36">
        <f t="shared" si="1"/>
        <v>22</v>
      </c>
    </row>
    <row r="195" spans="1:21">
      <c r="A195" t="s">
        <v>60</v>
      </c>
      <c r="B195">
        <v>2015</v>
      </c>
      <c r="C195">
        <v>486</v>
      </c>
      <c r="D195">
        <v>253</v>
      </c>
      <c r="E195" s="3">
        <v>7849</v>
      </c>
      <c r="F195" s="3">
        <v>1986544</v>
      </c>
      <c r="G195" t="s">
        <v>44</v>
      </c>
      <c r="J195" s="37" t="s">
        <v>56</v>
      </c>
      <c r="K195" s="36">
        <v>75</v>
      </c>
      <c r="L195" s="36">
        <v>82</v>
      </c>
      <c r="M195" s="36">
        <v>85</v>
      </c>
      <c r="N195" s="36">
        <v>85</v>
      </c>
      <c r="O195" s="36">
        <v>100</v>
      </c>
      <c r="P195" s="36">
        <v>92</v>
      </c>
      <c r="Q195" s="36">
        <v>41</v>
      </c>
      <c r="R195" s="36">
        <v>560</v>
      </c>
      <c r="U195" s="36">
        <f t="shared" si="1"/>
        <v>-8</v>
      </c>
    </row>
    <row r="196" spans="1:21">
      <c r="A196" t="s">
        <v>60</v>
      </c>
      <c r="B196">
        <v>2016</v>
      </c>
      <c r="C196">
        <v>414</v>
      </c>
      <c r="D196">
        <v>210</v>
      </c>
      <c r="E196" s="3">
        <v>8715</v>
      </c>
      <c r="F196" s="3">
        <v>1831648</v>
      </c>
      <c r="G196" t="s">
        <v>44</v>
      </c>
      <c r="J196" s="37" t="s">
        <v>55</v>
      </c>
      <c r="K196" s="36">
        <v>41</v>
      </c>
      <c r="L196" s="36">
        <v>55</v>
      </c>
      <c r="M196" s="36">
        <v>61</v>
      </c>
      <c r="N196" s="36">
        <v>62</v>
      </c>
      <c r="O196" s="36">
        <v>76</v>
      </c>
      <c r="P196" s="36">
        <v>87</v>
      </c>
      <c r="Q196" s="36">
        <v>48</v>
      </c>
      <c r="R196" s="36">
        <v>430</v>
      </c>
      <c r="U196" s="36">
        <f t="shared" si="1"/>
        <v>11</v>
      </c>
    </row>
    <row r="197" spans="1:21">
      <c r="A197" t="s">
        <v>60</v>
      </c>
      <c r="B197">
        <v>2017</v>
      </c>
      <c r="C197">
        <v>256</v>
      </c>
      <c r="D197">
        <v>158</v>
      </c>
      <c r="E197" s="3">
        <v>9858</v>
      </c>
      <c r="F197" s="3">
        <v>1555194</v>
      </c>
      <c r="G197" t="s">
        <v>44</v>
      </c>
      <c r="J197" s="37" t="s">
        <v>53</v>
      </c>
      <c r="K197" s="36">
        <v>54</v>
      </c>
      <c r="L197" s="36">
        <v>57</v>
      </c>
      <c r="M197" s="36">
        <v>69</v>
      </c>
      <c r="N197" s="36">
        <v>88</v>
      </c>
      <c r="O197" s="36">
        <v>86</v>
      </c>
      <c r="P197" s="36">
        <v>70</v>
      </c>
      <c r="Q197" s="36">
        <v>42</v>
      </c>
      <c r="R197" s="36">
        <v>466</v>
      </c>
      <c r="U197" s="36">
        <f t="shared" si="1"/>
        <v>-16</v>
      </c>
    </row>
    <row r="198" spans="1:21">
      <c r="A198" t="s">
        <v>60</v>
      </c>
      <c r="B198">
        <v>2018</v>
      </c>
      <c r="C198">
        <v>258</v>
      </c>
      <c r="D198">
        <v>158</v>
      </c>
      <c r="E198" s="3">
        <v>10054</v>
      </c>
      <c r="F198" s="3">
        <v>1584895</v>
      </c>
      <c r="G198" t="s">
        <v>44</v>
      </c>
      <c r="J198" s="37" t="s">
        <v>65</v>
      </c>
      <c r="K198" s="36">
        <v>22</v>
      </c>
      <c r="L198" s="36">
        <v>24</v>
      </c>
      <c r="M198" s="36">
        <v>32</v>
      </c>
      <c r="N198" s="36">
        <v>40</v>
      </c>
      <c r="O198" s="36">
        <v>47</v>
      </c>
      <c r="P198" s="36">
        <v>67</v>
      </c>
      <c r="Q198" s="36">
        <v>48</v>
      </c>
      <c r="R198" s="36">
        <v>280</v>
      </c>
      <c r="U198" s="36">
        <f t="shared" si="1"/>
        <v>20</v>
      </c>
    </row>
    <row r="199" spans="1:21">
      <c r="A199" t="s">
        <v>60</v>
      </c>
      <c r="B199">
        <v>2019</v>
      </c>
      <c r="C199">
        <v>309</v>
      </c>
      <c r="D199">
        <v>161</v>
      </c>
      <c r="E199" s="3">
        <v>9679</v>
      </c>
      <c r="F199" s="3">
        <v>1560332</v>
      </c>
      <c r="G199" t="s">
        <v>44</v>
      </c>
      <c r="J199" s="37" t="s">
        <v>19</v>
      </c>
      <c r="K199" s="36">
        <v>45.306799663781192</v>
      </c>
      <c r="L199" s="36">
        <v>42.753377804517477</v>
      </c>
      <c r="M199" s="36">
        <v>38.446533209278677</v>
      </c>
      <c r="N199" s="36">
        <v>36.391740940557874</v>
      </c>
      <c r="O199" s="36">
        <v>37.030096405373804</v>
      </c>
      <c r="P199" s="36">
        <v>41.602694134033825</v>
      </c>
      <c r="Q199" s="36">
        <v>27.241066037187906</v>
      </c>
      <c r="R199" s="36">
        <v>268.77230819473073</v>
      </c>
      <c r="U199" s="36">
        <f t="shared" si="1"/>
        <v>4.5725977286600212</v>
      </c>
    </row>
    <row r="200" spans="1:21">
      <c r="A200" t="s">
        <v>60</v>
      </c>
      <c r="B200">
        <v>2020</v>
      </c>
      <c r="C200">
        <v>262</v>
      </c>
      <c r="D200">
        <v>104</v>
      </c>
      <c r="E200" s="3">
        <v>9847</v>
      </c>
      <c r="F200" s="3">
        <v>1021912</v>
      </c>
      <c r="G200" t="s">
        <v>44</v>
      </c>
      <c r="J200" s="37" t="s">
        <v>63</v>
      </c>
      <c r="K200" s="36">
        <v>16</v>
      </c>
      <c r="L200" s="36">
        <v>16</v>
      </c>
      <c r="M200" s="36">
        <v>16</v>
      </c>
      <c r="N200" s="36">
        <v>19</v>
      </c>
      <c r="O200" s="36">
        <v>21</v>
      </c>
      <c r="P200" s="36">
        <v>20</v>
      </c>
      <c r="Q200" s="36">
        <v>10</v>
      </c>
      <c r="R200" s="36">
        <v>118</v>
      </c>
      <c r="U200" s="36">
        <f t="shared" si="1"/>
        <v>-1</v>
      </c>
    </row>
    <row r="201" spans="1:21">
      <c r="A201" t="s">
        <v>19</v>
      </c>
      <c r="B201">
        <v>2014</v>
      </c>
      <c r="C201">
        <v>273</v>
      </c>
      <c r="D201" s="5">
        <v>221.22167537350643</v>
      </c>
      <c r="E201" s="3">
        <v>42973.130837876801</v>
      </c>
      <c r="F201" s="3">
        <v>9506588</v>
      </c>
      <c r="G201" t="s">
        <v>44</v>
      </c>
      <c r="J201" s="37" t="s">
        <v>59</v>
      </c>
      <c r="K201" s="36">
        <v>18</v>
      </c>
      <c r="L201" s="36">
        <v>17</v>
      </c>
      <c r="M201" s="36">
        <v>15</v>
      </c>
      <c r="N201" s="36">
        <v>17</v>
      </c>
      <c r="O201" s="36">
        <v>17</v>
      </c>
      <c r="P201" s="36">
        <v>15</v>
      </c>
      <c r="Q201" s="36">
        <v>7</v>
      </c>
      <c r="R201" s="36">
        <v>106</v>
      </c>
      <c r="U201" s="36">
        <f t="shared" si="1"/>
        <v>-2</v>
      </c>
    </row>
    <row r="202" spans="1:21">
      <c r="A202" t="s">
        <v>19</v>
      </c>
      <c r="B202">
        <v>2015</v>
      </c>
      <c r="C202">
        <v>275</v>
      </c>
      <c r="D202" s="5">
        <v>231.85180071035541</v>
      </c>
      <c r="E202" s="3">
        <v>42912.688059858672</v>
      </c>
      <c r="F202" s="3">
        <v>9949384</v>
      </c>
      <c r="G202" t="s">
        <v>44</v>
      </c>
      <c r="J202" s="37" t="s">
        <v>57</v>
      </c>
      <c r="K202" s="36"/>
      <c r="L202" s="36"/>
      <c r="M202" s="36">
        <v>7</v>
      </c>
      <c r="N202" s="36">
        <v>6</v>
      </c>
      <c r="O202" s="36">
        <v>4</v>
      </c>
      <c r="P202" s="36">
        <v>9</v>
      </c>
      <c r="Q202" s="36">
        <v>7</v>
      </c>
      <c r="R202" s="36">
        <v>33</v>
      </c>
      <c r="U202" s="36">
        <f t="shared" si="1"/>
        <v>5</v>
      </c>
    </row>
    <row r="203" spans="1:21">
      <c r="A203" t="s">
        <v>19</v>
      </c>
      <c r="B203">
        <v>2016</v>
      </c>
      <c r="C203">
        <v>279</v>
      </c>
      <c r="D203" s="5">
        <v>235.51481039472833</v>
      </c>
      <c r="E203" s="3">
        <v>42946.105949973826</v>
      </c>
      <c r="F203" s="3">
        <v>10114444</v>
      </c>
      <c r="G203" t="s">
        <v>44</v>
      </c>
      <c r="J203" s="37" t="s">
        <v>58</v>
      </c>
      <c r="K203" s="36">
        <v>17</v>
      </c>
      <c r="L203" s="36">
        <v>18</v>
      </c>
      <c r="M203" s="36">
        <v>16</v>
      </c>
      <c r="N203" s="36">
        <v>13</v>
      </c>
      <c r="O203" s="36">
        <v>12</v>
      </c>
      <c r="P203" s="36">
        <v>13</v>
      </c>
      <c r="Q203" s="36">
        <v>6</v>
      </c>
      <c r="R203" s="36">
        <v>95</v>
      </c>
      <c r="U203" s="36">
        <f t="shared" si="1"/>
        <v>1</v>
      </c>
    </row>
    <row r="204" spans="1:21">
      <c r="A204" t="s">
        <v>19</v>
      </c>
      <c r="B204">
        <v>2017</v>
      </c>
      <c r="C204">
        <v>280</v>
      </c>
      <c r="D204" s="5">
        <v>234.83809880756294</v>
      </c>
      <c r="E204" s="3">
        <v>42983.83461310374</v>
      </c>
      <c r="F204" s="3">
        <v>10094242</v>
      </c>
      <c r="G204" t="s">
        <v>44</v>
      </c>
      <c r="J204" s="37" t="s">
        <v>66</v>
      </c>
      <c r="K204" s="36"/>
      <c r="L204" s="36">
        <v>1</v>
      </c>
      <c r="M204" s="36">
        <v>2</v>
      </c>
      <c r="N204" s="36">
        <v>2</v>
      </c>
      <c r="O204" s="36">
        <v>2</v>
      </c>
      <c r="P204" s="36">
        <v>0</v>
      </c>
      <c r="Q204" s="36"/>
      <c r="R204" s="36">
        <v>7</v>
      </c>
      <c r="U204" s="36">
        <f t="shared" si="1"/>
        <v>-2</v>
      </c>
    </row>
    <row r="205" spans="1:21">
      <c r="A205" t="s">
        <v>19</v>
      </c>
      <c r="B205">
        <v>2018</v>
      </c>
      <c r="C205">
        <v>292</v>
      </c>
      <c r="D205" s="5">
        <v>241.83809113633848</v>
      </c>
      <c r="E205" s="3">
        <v>42870.037351374747</v>
      </c>
      <c r="F205" s="3">
        <v>10367608</v>
      </c>
      <c r="G205" t="s">
        <v>44</v>
      </c>
      <c r="J205" s="33" t="s">
        <v>51</v>
      </c>
      <c r="K205" s="19"/>
      <c r="L205" s="19"/>
      <c r="M205" s="19"/>
      <c r="N205" s="19"/>
      <c r="O205" s="19"/>
      <c r="P205" s="19"/>
      <c r="Q205" s="19"/>
      <c r="R205" s="19"/>
      <c r="U205" s="36">
        <f t="shared" si="1"/>
        <v>0</v>
      </c>
    </row>
    <row r="206" spans="1:21">
      <c r="A206" t="s">
        <v>19</v>
      </c>
      <c r="B206">
        <v>2019</v>
      </c>
      <c r="C206">
        <v>320</v>
      </c>
      <c r="D206" s="5">
        <v>258.43533322155264</v>
      </c>
      <c r="E206" s="3">
        <v>42999.429921114395</v>
      </c>
      <c r="F206" s="3">
        <v>11112572</v>
      </c>
      <c r="G206" t="s">
        <v>44</v>
      </c>
      <c r="J206" s="37" t="s">
        <v>38</v>
      </c>
      <c r="K206" s="19">
        <v>61387</v>
      </c>
      <c r="L206" s="19">
        <v>61552</v>
      </c>
      <c r="M206" s="19">
        <v>62354</v>
      </c>
      <c r="N206" s="19">
        <v>63676</v>
      </c>
      <c r="O206" s="19">
        <v>66441</v>
      </c>
      <c r="P206" s="19">
        <v>65455</v>
      </c>
      <c r="Q206" s="19">
        <v>65312</v>
      </c>
      <c r="R206" s="19">
        <v>446177</v>
      </c>
    </row>
    <row r="207" spans="1:21">
      <c r="A207" t="s">
        <v>19</v>
      </c>
      <c r="B207">
        <v>2020</v>
      </c>
      <c r="C207">
        <v>314</v>
      </c>
      <c r="D207" s="5">
        <v>167.88474752356436</v>
      </c>
      <c r="E207" s="3">
        <v>43817.571926642515</v>
      </c>
      <c r="F207" s="3">
        <v>7356302</v>
      </c>
      <c r="G207" t="s">
        <v>44</v>
      </c>
      <c r="J207" s="37" t="s">
        <v>52</v>
      </c>
      <c r="K207" s="19">
        <v>64285</v>
      </c>
      <c r="L207" s="19">
        <v>64902</v>
      </c>
      <c r="M207" s="19">
        <v>65024</v>
      </c>
      <c r="N207" s="19">
        <v>66716</v>
      </c>
      <c r="O207" s="19">
        <v>67534</v>
      </c>
      <c r="P207" s="19">
        <v>68033</v>
      </c>
      <c r="Q207" s="19">
        <v>67987</v>
      </c>
      <c r="R207" s="19">
        <v>464481</v>
      </c>
    </row>
    <row r="208" spans="1:21">
      <c r="A208" t="s">
        <v>61</v>
      </c>
      <c r="B208">
        <v>2014</v>
      </c>
      <c r="C208">
        <v>334</v>
      </c>
      <c r="D208">
        <v>256</v>
      </c>
      <c r="E208" s="3">
        <v>5294</v>
      </c>
      <c r="F208" s="3">
        <v>1353053</v>
      </c>
      <c r="G208" t="s">
        <v>44</v>
      </c>
      <c r="J208" s="37" t="s">
        <v>54</v>
      </c>
      <c r="K208" s="19">
        <v>19673</v>
      </c>
      <c r="L208" s="19">
        <v>17155</v>
      </c>
      <c r="M208" s="19">
        <v>15218</v>
      </c>
      <c r="N208" s="19">
        <v>14591</v>
      </c>
      <c r="O208" s="19">
        <v>13750</v>
      </c>
      <c r="P208" s="19">
        <v>15199</v>
      </c>
      <c r="Q208" s="19">
        <v>19239</v>
      </c>
      <c r="R208" s="19">
        <v>114825</v>
      </c>
    </row>
    <row r="209" spans="1:21">
      <c r="A209" t="s">
        <v>61</v>
      </c>
      <c r="B209">
        <v>2015</v>
      </c>
      <c r="C209">
        <v>360</v>
      </c>
      <c r="D209">
        <v>263</v>
      </c>
      <c r="E209" s="3">
        <v>4720</v>
      </c>
      <c r="F209" s="3">
        <v>1239185</v>
      </c>
      <c r="G209" t="s">
        <v>44</v>
      </c>
      <c r="J209" s="37" t="s">
        <v>67</v>
      </c>
      <c r="K209" s="19">
        <v>51753</v>
      </c>
      <c r="L209" s="19">
        <v>52064</v>
      </c>
      <c r="M209" s="19">
        <v>56127</v>
      </c>
      <c r="N209" s="19">
        <v>74216</v>
      </c>
      <c r="O209" s="19">
        <v>70755</v>
      </c>
      <c r="P209" s="19">
        <v>61489</v>
      </c>
      <c r="Q209" s="19">
        <v>60514</v>
      </c>
      <c r="R209" s="19">
        <v>426918</v>
      </c>
    </row>
    <row r="210" spans="1:21">
      <c r="A210" t="s">
        <v>61</v>
      </c>
      <c r="B210">
        <v>2016</v>
      </c>
      <c r="C210">
        <v>383</v>
      </c>
      <c r="D210">
        <v>276</v>
      </c>
      <c r="E210" s="3">
        <v>4695</v>
      </c>
      <c r="F210" s="3">
        <v>1296429</v>
      </c>
      <c r="G210" t="s">
        <v>44</v>
      </c>
      <c r="J210" s="37" t="s">
        <v>60</v>
      </c>
      <c r="K210" s="19">
        <v>8170</v>
      </c>
      <c r="L210" s="19">
        <v>8182</v>
      </c>
      <c r="M210" s="19">
        <v>9005</v>
      </c>
      <c r="N210" s="19">
        <v>10456</v>
      </c>
      <c r="O210" s="19">
        <v>10408</v>
      </c>
      <c r="P210" s="19">
        <v>9956</v>
      </c>
      <c r="Q210" s="19">
        <v>9855</v>
      </c>
      <c r="R210" s="19">
        <v>66032</v>
      </c>
    </row>
    <row r="211" spans="1:21">
      <c r="A211" t="s">
        <v>61</v>
      </c>
      <c r="B211">
        <v>2017</v>
      </c>
      <c r="C211">
        <v>378</v>
      </c>
      <c r="D211">
        <v>273</v>
      </c>
      <c r="E211" s="3">
        <v>5106</v>
      </c>
      <c r="F211" s="3">
        <v>1394774</v>
      </c>
      <c r="G211" t="s">
        <v>44</v>
      </c>
      <c r="J211" s="37" t="s">
        <v>61</v>
      </c>
      <c r="K211" s="19">
        <v>4926</v>
      </c>
      <c r="L211" s="19">
        <v>4740</v>
      </c>
      <c r="M211" s="19">
        <v>4713</v>
      </c>
      <c r="N211" s="19">
        <v>4832</v>
      </c>
      <c r="O211" s="19">
        <v>5436</v>
      </c>
      <c r="P211" s="19">
        <v>6082</v>
      </c>
      <c r="Q211" s="19">
        <v>6558</v>
      </c>
      <c r="R211" s="19">
        <v>37287</v>
      </c>
    </row>
    <row r="212" spans="1:21">
      <c r="A212" t="s">
        <v>61</v>
      </c>
      <c r="B212">
        <v>2018</v>
      </c>
      <c r="C212">
        <v>334</v>
      </c>
      <c r="D212">
        <v>256</v>
      </c>
      <c r="E212" s="3">
        <v>6038</v>
      </c>
      <c r="F212" s="3">
        <v>1543214</v>
      </c>
      <c r="G212" t="s">
        <v>44</v>
      </c>
      <c r="J212" s="37" t="s">
        <v>64</v>
      </c>
      <c r="K212" s="19">
        <v>31020</v>
      </c>
      <c r="L212" s="19">
        <v>25889</v>
      </c>
      <c r="M212" s="19">
        <v>20364</v>
      </c>
      <c r="N212" s="19">
        <v>17493</v>
      </c>
      <c r="O212" s="19">
        <v>16727</v>
      </c>
      <c r="P212" s="19">
        <v>25585</v>
      </c>
      <c r="Q212" s="19">
        <v>23403</v>
      </c>
      <c r="R212" s="19">
        <v>160481</v>
      </c>
    </row>
    <row r="213" spans="1:21">
      <c r="A213" t="s">
        <v>61</v>
      </c>
      <c r="B213">
        <v>2019</v>
      </c>
      <c r="C213">
        <v>289</v>
      </c>
      <c r="D213">
        <v>215</v>
      </c>
      <c r="E213" s="3">
        <v>6893</v>
      </c>
      <c r="F213" s="3">
        <v>1480318</v>
      </c>
      <c r="G213" t="s">
        <v>44</v>
      </c>
      <c r="J213" s="37" t="s">
        <v>56</v>
      </c>
      <c r="K213" s="19">
        <v>12529</v>
      </c>
      <c r="L213" s="19">
        <v>12613</v>
      </c>
      <c r="M213" s="19">
        <v>14805</v>
      </c>
      <c r="N213" s="19">
        <v>15814</v>
      </c>
      <c r="O213" s="19">
        <v>13647</v>
      </c>
      <c r="P213" s="19">
        <v>16801</v>
      </c>
      <c r="Q213" s="19">
        <v>19588</v>
      </c>
      <c r="R213" s="19">
        <v>105797</v>
      </c>
    </row>
    <row r="214" spans="1:21">
      <c r="A214" t="s">
        <v>61</v>
      </c>
      <c r="B214">
        <v>2020</v>
      </c>
      <c r="C214">
        <v>259</v>
      </c>
      <c r="D214">
        <v>114</v>
      </c>
      <c r="E214" s="3">
        <v>7456</v>
      </c>
      <c r="F214" s="3">
        <v>849467</v>
      </c>
      <c r="G214" t="s">
        <v>44</v>
      </c>
      <c r="J214" s="37" t="s">
        <v>55</v>
      </c>
      <c r="K214" s="19">
        <v>9890</v>
      </c>
      <c r="L214" s="19">
        <v>9757</v>
      </c>
      <c r="M214" s="19">
        <v>10809</v>
      </c>
      <c r="N214" s="19">
        <v>12993</v>
      </c>
      <c r="O214" s="19">
        <v>12832</v>
      </c>
      <c r="P214" s="19">
        <v>13283</v>
      </c>
      <c r="Q214" s="19">
        <v>12979</v>
      </c>
      <c r="R214" s="19">
        <v>82543</v>
      </c>
    </row>
    <row r="215" spans="1:21">
      <c r="A215" t="s">
        <v>63</v>
      </c>
      <c r="B215">
        <v>2014</v>
      </c>
      <c r="C215">
        <v>163</v>
      </c>
      <c r="D215">
        <v>128</v>
      </c>
      <c r="E215" s="3">
        <v>14416</v>
      </c>
      <c r="F215" s="3">
        <v>1851648</v>
      </c>
      <c r="G215" t="s">
        <v>44</v>
      </c>
      <c r="J215" s="37" t="s">
        <v>53</v>
      </c>
      <c r="K215" s="19">
        <v>8948</v>
      </c>
      <c r="L215" s="19">
        <v>9337</v>
      </c>
      <c r="M215" s="19">
        <v>9658</v>
      </c>
      <c r="N215" s="19">
        <v>10039</v>
      </c>
      <c r="O215" s="19">
        <v>9809</v>
      </c>
      <c r="P215" s="19">
        <v>11028</v>
      </c>
      <c r="Q215" s="19">
        <v>11619</v>
      </c>
      <c r="R215" s="19">
        <v>70438</v>
      </c>
    </row>
    <row r="216" spans="1:21">
      <c r="A216" t="s">
        <v>63</v>
      </c>
      <c r="B216">
        <v>2015</v>
      </c>
      <c r="C216">
        <v>171</v>
      </c>
      <c r="D216">
        <v>130</v>
      </c>
      <c r="E216" s="3">
        <v>14429</v>
      </c>
      <c r="F216" s="3">
        <v>1875975</v>
      </c>
      <c r="G216" t="s">
        <v>44</v>
      </c>
      <c r="J216" s="37" t="s">
        <v>65</v>
      </c>
      <c r="K216" s="19">
        <v>28980</v>
      </c>
      <c r="L216" s="19">
        <v>27402</v>
      </c>
      <c r="M216" s="19">
        <v>26511</v>
      </c>
      <c r="N216" s="19">
        <v>26065</v>
      </c>
      <c r="O216" s="19">
        <v>25157</v>
      </c>
      <c r="P216" s="19">
        <v>25846</v>
      </c>
      <c r="Q216" s="19">
        <v>26175</v>
      </c>
      <c r="R216" s="19">
        <v>186136</v>
      </c>
    </row>
    <row r="217" spans="1:21">
      <c r="A217" t="s">
        <v>63</v>
      </c>
      <c r="B217">
        <v>2016</v>
      </c>
      <c r="C217">
        <v>117</v>
      </c>
      <c r="D217">
        <v>88</v>
      </c>
      <c r="E217" s="3">
        <v>14381</v>
      </c>
      <c r="F217" s="3">
        <v>1260628</v>
      </c>
      <c r="G217" t="s">
        <v>44</v>
      </c>
      <c r="J217" s="37" t="s">
        <v>19</v>
      </c>
      <c r="K217" s="19">
        <v>47935.828973066455</v>
      </c>
      <c r="L217" s="19">
        <v>45464.056872592118</v>
      </c>
      <c r="M217" s="19">
        <v>42847.504377909208</v>
      </c>
      <c r="N217" s="19">
        <v>44065.410407799442</v>
      </c>
      <c r="O217" s="19">
        <v>46022.915558833971</v>
      </c>
      <c r="P217" s="19">
        <v>51477.940180994403</v>
      </c>
      <c r="Q217" s="19">
        <v>60364.818240048269</v>
      </c>
      <c r="R217" s="19">
        <v>338178.47461124387</v>
      </c>
    </row>
    <row r="218" spans="1:21">
      <c r="A218" t="s">
        <v>63</v>
      </c>
      <c r="B218">
        <v>2017</v>
      </c>
      <c r="C218">
        <v>109</v>
      </c>
      <c r="D218">
        <v>71</v>
      </c>
      <c r="E218" s="3">
        <v>14385</v>
      </c>
      <c r="F218" s="3">
        <v>1018823</v>
      </c>
      <c r="G218" t="s">
        <v>44</v>
      </c>
      <c r="J218" s="37" t="s">
        <v>63</v>
      </c>
      <c r="K218" s="19">
        <v>15308</v>
      </c>
      <c r="L218" s="19">
        <v>15282</v>
      </c>
      <c r="M218" s="19">
        <v>14699</v>
      </c>
      <c r="N218" s="19">
        <v>17955</v>
      </c>
      <c r="O218" s="19">
        <v>22198</v>
      </c>
      <c r="P218" s="19">
        <v>21936</v>
      </c>
      <c r="Q218" s="19">
        <v>22799</v>
      </c>
      <c r="R218" s="19">
        <v>130177</v>
      </c>
    </row>
    <row r="219" spans="1:21">
      <c r="A219" t="s">
        <v>63</v>
      </c>
      <c r="B219">
        <v>2018</v>
      </c>
      <c r="C219">
        <v>120</v>
      </c>
      <c r="D219">
        <v>83</v>
      </c>
      <c r="E219" s="3">
        <v>17471</v>
      </c>
      <c r="F219" s="3">
        <v>1444051</v>
      </c>
      <c r="G219" t="s">
        <v>44</v>
      </c>
      <c r="J219" s="37" t="s">
        <v>59</v>
      </c>
      <c r="K219" s="19">
        <v>150023</v>
      </c>
      <c r="L219" s="19">
        <v>148168</v>
      </c>
      <c r="M219" s="19">
        <v>147698</v>
      </c>
      <c r="N219" s="19">
        <v>138138</v>
      </c>
      <c r="O219" s="19">
        <v>132562</v>
      </c>
      <c r="P219" s="19">
        <v>130881</v>
      </c>
      <c r="Q219" s="19">
        <v>122394</v>
      </c>
      <c r="R219" s="19">
        <v>969864</v>
      </c>
    </row>
    <row r="220" spans="1:21">
      <c r="A220" t="s">
        <v>63</v>
      </c>
      <c r="B220">
        <v>2019</v>
      </c>
      <c r="C220">
        <v>140</v>
      </c>
      <c r="D220">
        <v>90</v>
      </c>
      <c r="E220" s="3">
        <v>20178</v>
      </c>
      <c r="F220" s="3">
        <v>1822084</v>
      </c>
      <c r="G220" t="s">
        <v>44</v>
      </c>
      <c r="J220" s="37" t="s">
        <v>57</v>
      </c>
      <c r="K220" s="19"/>
      <c r="L220" s="19"/>
      <c r="M220" s="19">
        <v>12538</v>
      </c>
      <c r="N220" s="19">
        <v>11845</v>
      </c>
      <c r="O220" s="19">
        <v>8715</v>
      </c>
      <c r="P220" s="19">
        <v>12081</v>
      </c>
      <c r="Q220" s="19">
        <v>10254</v>
      </c>
      <c r="R220" s="19">
        <v>55433</v>
      </c>
    </row>
    <row r="221" spans="1:21">
      <c r="A221" t="s">
        <v>63</v>
      </c>
      <c r="B221">
        <v>2020</v>
      </c>
      <c r="C221">
        <v>114</v>
      </c>
      <c r="D221">
        <v>50</v>
      </c>
      <c r="E221" s="3">
        <v>20392</v>
      </c>
      <c r="F221" s="3">
        <v>1019602</v>
      </c>
      <c r="G221" t="s">
        <v>44</v>
      </c>
      <c r="J221" s="37" t="s">
        <v>58</v>
      </c>
      <c r="K221" s="19">
        <v>56678</v>
      </c>
      <c r="L221" s="19">
        <v>54282</v>
      </c>
      <c r="M221" s="19">
        <v>67469</v>
      </c>
      <c r="N221" s="19">
        <v>79255</v>
      </c>
      <c r="O221" s="19">
        <v>78354</v>
      </c>
      <c r="P221" s="19">
        <v>51294</v>
      </c>
      <c r="Q221" s="19">
        <v>59096</v>
      </c>
      <c r="R221" s="19">
        <v>446428</v>
      </c>
    </row>
    <row r="222" spans="1:21">
      <c r="A222" t="s">
        <v>64</v>
      </c>
      <c r="B222">
        <v>2014</v>
      </c>
      <c r="C222">
        <v>350</v>
      </c>
      <c r="D222">
        <v>285</v>
      </c>
      <c r="E222" s="3">
        <v>27723</v>
      </c>
      <c r="F222" s="3">
        <v>7906530</v>
      </c>
      <c r="G222" t="s">
        <v>44</v>
      </c>
      <c r="J222" s="37" t="s">
        <v>66</v>
      </c>
      <c r="K222" s="19"/>
      <c r="L222" s="19">
        <v>7000</v>
      </c>
      <c r="M222" s="19">
        <v>9124</v>
      </c>
      <c r="N222" s="19">
        <v>12550</v>
      </c>
      <c r="O222" s="19">
        <v>12009</v>
      </c>
      <c r="P222" s="19">
        <v>7830</v>
      </c>
      <c r="Q222" s="19"/>
      <c r="R222" s="19">
        <v>48513</v>
      </c>
    </row>
    <row r="223" spans="1:21">
      <c r="A223" t="s">
        <v>64</v>
      </c>
      <c r="B223">
        <v>2015</v>
      </c>
      <c r="C223">
        <v>285</v>
      </c>
      <c r="D223">
        <v>234</v>
      </c>
      <c r="E223" s="3">
        <v>25937</v>
      </c>
      <c r="F223" s="3">
        <v>6076830</v>
      </c>
      <c r="G223" t="s">
        <v>44</v>
      </c>
      <c r="J223" s="33" t="s">
        <v>39</v>
      </c>
      <c r="K223" s="19"/>
      <c r="L223" s="19"/>
      <c r="M223" s="19"/>
      <c r="N223" s="19"/>
      <c r="O223" s="19"/>
      <c r="P223" s="19"/>
      <c r="Q223" s="19"/>
      <c r="R223" s="19"/>
    </row>
    <row r="224" spans="1:21">
      <c r="A224" t="s">
        <v>64</v>
      </c>
      <c r="B224">
        <v>2016</v>
      </c>
      <c r="C224">
        <v>278</v>
      </c>
      <c r="D224">
        <v>215</v>
      </c>
      <c r="E224" s="3">
        <v>22371</v>
      </c>
      <c r="F224" s="3">
        <v>4810966</v>
      </c>
      <c r="G224" t="s">
        <v>44</v>
      </c>
      <c r="J224" s="37" t="s">
        <v>38</v>
      </c>
      <c r="K224" s="19">
        <v>187341674</v>
      </c>
      <c r="L224" s="19">
        <v>194701200</v>
      </c>
      <c r="M224" s="19">
        <v>196970584</v>
      </c>
      <c r="N224" s="19">
        <v>203804469</v>
      </c>
      <c r="O224" s="19">
        <v>212804184</v>
      </c>
      <c r="P224" s="19">
        <v>214165041</v>
      </c>
      <c r="Q224" s="19">
        <v>123297123</v>
      </c>
      <c r="R224" s="19">
        <v>1333084275</v>
      </c>
      <c r="U224" s="18">
        <f>(U225+U301)/SUM(O307:O317,O302:O305,O226:O240)</f>
        <v>0.13831019252177648</v>
      </c>
    </row>
    <row r="225" spans="1:22">
      <c r="A225" t="s">
        <v>64</v>
      </c>
      <c r="B225">
        <v>2017</v>
      </c>
      <c r="C225">
        <v>274</v>
      </c>
      <c r="D225">
        <v>208</v>
      </c>
      <c r="E225" s="3">
        <v>19786</v>
      </c>
      <c r="F225" s="3">
        <v>4114767</v>
      </c>
      <c r="G225" t="s">
        <v>44</v>
      </c>
      <c r="J225" s="37" t="s">
        <v>52</v>
      </c>
      <c r="K225" s="19">
        <v>29327157</v>
      </c>
      <c r="L225" s="19">
        <v>32441542</v>
      </c>
      <c r="M225" s="19">
        <v>32965951</v>
      </c>
      <c r="N225" s="19">
        <v>33396980</v>
      </c>
      <c r="O225" s="19">
        <v>34509225</v>
      </c>
      <c r="P225" s="19">
        <v>34196544</v>
      </c>
      <c r="Q225" s="19">
        <v>15693503</v>
      </c>
      <c r="R225" s="19">
        <v>212530902</v>
      </c>
      <c r="T225" s="49" t="s">
        <v>140</v>
      </c>
      <c r="U225" s="48">
        <f>SUM(U226:U240)</f>
        <v>3911579</v>
      </c>
      <c r="V225" s="110">
        <f>U225/SUM(O226:O240)</f>
        <v>0.12013136513309988</v>
      </c>
    </row>
    <row r="226" spans="1:22">
      <c r="A226" t="s">
        <v>64</v>
      </c>
      <c r="B226">
        <v>2018</v>
      </c>
      <c r="C226">
        <v>273</v>
      </c>
      <c r="D226">
        <v>223</v>
      </c>
      <c r="E226" s="3">
        <v>18622</v>
      </c>
      <c r="F226" s="3">
        <v>4154298</v>
      </c>
      <c r="G226" t="s">
        <v>44</v>
      </c>
      <c r="J226" s="37" t="s">
        <v>54</v>
      </c>
      <c r="K226" s="19">
        <v>14330408</v>
      </c>
      <c r="L226" s="19">
        <v>13431068</v>
      </c>
      <c r="M226" s="19">
        <v>11693344</v>
      </c>
      <c r="N226" s="19">
        <v>10029384</v>
      </c>
      <c r="O226" s="19">
        <v>8917065</v>
      </c>
      <c r="P226" s="19">
        <v>9180260</v>
      </c>
      <c r="Q226" s="19">
        <v>5445680</v>
      </c>
      <c r="R226" s="19">
        <v>73027209</v>
      </c>
      <c r="T226" t="s">
        <v>64</v>
      </c>
      <c r="U226" s="19">
        <v>1658226</v>
      </c>
      <c r="V226" s="106">
        <v>0.79333251363623536</v>
      </c>
    </row>
    <row r="227" spans="1:22">
      <c r="A227" t="s">
        <v>64</v>
      </c>
      <c r="B227">
        <v>2019</v>
      </c>
      <c r="C227">
        <v>302</v>
      </c>
      <c r="D227">
        <v>244</v>
      </c>
      <c r="E227" s="3">
        <v>20312</v>
      </c>
      <c r="F227" s="3">
        <v>4946636</v>
      </c>
      <c r="G227" t="s">
        <v>44</v>
      </c>
      <c r="J227" s="37" t="s">
        <v>67</v>
      </c>
      <c r="K227" s="19">
        <v>19703389</v>
      </c>
      <c r="L227" s="19">
        <v>19113186</v>
      </c>
      <c r="M227" s="19">
        <v>15068292</v>
      </c>
      <c r="N227" s="19">
        <v>9496595</v>
      </c>
      <c r="O227" s="19">
        <v>9306085</v>
      </c>
      <c r="P227" s="19">
        <v>10686757</v>
      </c>
      <c r="Q227" s="19">
        <v>6385490</v>
      </c>
      <c r="R227" s="19">
        <v>89759794</v>
      </c>
      <c r="T227" t="s">
        <v>67</v>
      </c>
      <c r="U227" s="19">
        <v>1380672</v>
      </c>
      <c r="V227" s="106">
        <v>0.14836228123856596</v>
      </c>
    </row>
    <row r="228" spans="1:22">
      <c r="A228" t="s">
        <v>64</v>
      </c>
      <c r="B228">
        <v>2020</v>
      </c>
      <c r="C228">
        <v>290</v>
      </c>
      <c r="D228">
        <v>125</v>
      </c>
      <c r="E228" s="3">
        <v>18990</v>
      </c>
      <c r="F228" s="3">
        <v>2381718</v>
      </c>
      <c r="G228" t="s">
        <v>44</v>
      </c>
      <c r="J228" s="37" t="s">
        <v>60</v>
      </c>
      <c r="K228" s="19">
        <v>1876564</v>
      </c>
      <c r="L228" s="19">
        <v>2094601</v>
      </c>
      <c r="M228" s="19">
        <v>2250728</v>
      </c>
      <c r="N228" s="19">
        <v>1849933</v>
      </c>
      <c r="O228" s="19">
        <v>1639894</v>
      </c>
      <c r="P228" s="19">
        <v>1514136</v>
      </c>
      <c r="Q228" s="19">
        <v>853872</v>
      </c>
      <c r="R228" s="19">
        <v>12079728</v>
      </c>
      <c r="T228" t="s">
        <v>65</v>
      </c>
      <c r="U228" s="19">
        <v>544266</v>
      </c>
      <c r="V228" s="106">
        <v>0.46239640458602188</v>
      </c>
    </row>
    <row r="229" spans="1:22">
      <c r="A229" t="s">
        <v>65</v>
      </c>
      <c r="B229">
        <v>2014</v>
      </c>
      <c r="C229">
        <v>73</v>
      </c>
      <c r="D229">
        <v>54</v>
      </c>
      <c r="E229" s="3">
        <v>25738</v>
      </c>
      <c r="F229" s="3">
        <v>1401339</v>
      </c>
      <c r="G229" t="s">
        <v>44</v>
      </c>
      <c r="J229" s="37" t="s">
        <v>61</v>
      </c>
      <c r="K229" s="19">
        <v>1195390</v>
      </c>
      <c r="L229" s="19">
        <v>1133898</v>
      </c>
      <c r="M229" s="19">
        <v>1166550</v>
      </c>
      <c r="N229" s="19">
        <v>984881</v>
      </c>
      <c r="O229" s="19">
        <v>868668</v>
      </c>
      <c r="P229" s="19">
        <v>784714</v>
      </c>
      <c r="Q229" s="19">
        <v>406943</v>
      </c>
      <c r="R229" s="19">
        <v>6541044</v>
      </c>
      <c r="T229" t="s">
        <v>19</v>
      </c>
      <c r="U229" s="19">
        <v>437388</v>
      </c>
      <c r="V229" s="106">
        <v>0.25664800529035642</v>
      </c>
    </row>
    <row r="230" spans="1:22">
      <c r="A230" t="s">
        <v>65</v>
      </c>
      <c r="B230">
        <v>2015</v>
      </c>
      <c r="C230">
        <v>55</v>
      </c>
      <c r="D230">
        <v>38</v>
      </c>
      <c r="E230" s="3">
        <v>25683</v>
      </c>
      <c r="F230" s="3">
        <v>973573</v>
      </c>
      <c r="G230" t="s">
        <v>44</v>
      </c>
      <c r="J230" s="37" t="s">
        <v>64</v>
      </c>
      <c r="K230" s="19">
        <v>5071220</v>
      </c>
      <c r="L230" s="19">
        <v>3257305</v>
      </c>
      <c r="M230" s="19">
        <v>2303362</v>
      </c>
      <c r="N230" s="19">
        <v>1929958</v>
      </c>
      <c r="O230" s="19">
        <v>2090203</v>
      </c>
      <c r="P230" s="19">
        <v>3748429</v>
      </c>
      <c r="Q230" s="19">
        <v>1791804</v>
      </c>
      <c r="R230" s="19">
        <v>20192281</v>
      </c>
      <c r="T230" t="s">
        <v>54</v>
      </c>
      <c r="U230" s="19">
        <v>263195</v>
      </c>
      <c r="V230" s="106">
        <v>2.9515877701912007E-2</v>
      </c>
    </row>
    <row r="231" spans="1:22">
      <c r="A231" t="s">
        <v>65</v>
      </c>
      <c r="B231">
        <v>2016</v>
      </c>
      <c r="C231">
        <v>73</v>
      </c>
      <c r="D231">
        <v>51</v>
      </c>
      <c r="E231" s="3">
        <v>25606</v>
      </c>
      <c r="F231" s="3">
        <v>1302048</v>
      </c>
      <c r="G231" t="s">
        <v>44</v>
      </c>
      <c r="J231" s="37" t="s">
        <v>56</v>
      </c>
      <c r="K231" s="19">
        <v>939466</v>
      </c>
      <c r="L231" s="19">
        <v>1037159</v>
      </c>
      <c r="M231" s="19">
        <v>1257465</v>
      </c>
      <c r="N231" s="19">
        <v>1345531</v>
      </c>
      <c r="O231" s="19">
        <v>1370564</v>
      </c>
      <c r="P231" s="19">
        <v>1547341</v>
      </c>
      <c r="Q231" s="19">
        <v>812160</v>
      </c>
      <c r="R231" s="19">
        <v>8309686</v>
      </c>
      <c r="T231" t="s">
        <v>55</v>
      </c>
      <c r="U231" s="19">
        <v>182474</v>
      </c>
      <c r="V231" s="106">
        <v>0.1872649874386299</v>
      </c>
    </row>
    <row r="232" spans="1:22">
      <c r="A232" t="s">
        <v>65</v>
      </c>
      <c r="B232">
        <v>2017</v>
      </c>
      <c r="C232">
        <v>83</v>
      </c>
      <c r="D232">
        <v>63</v>
      </c>
      <c r="E232" s="3">
        <v>24575</v>
      </c>
      <c r="F232" s="3">
        <v>1547809</v>
      </c>
      <c r="G232" t="s">
        <v>44</v>
      </c>
      <c r="J232" s="37" t="s">
        <v>55</v>
      </c>
      <c r="K232" s="19">
        <v>408735</v>
      </c>
      <c r="L232" s="19">
        <v>535249</v>
      </c>
      <c r="M232" s="19">
        <v>660824</v>
      </c>
      <c r="N232" s="19">
        <v>802423</v>
      </c>
      <c r="O232" s="19">
        <v>974416</v>
      </c>
      <c r="P232" s="19">
        <v>1156890</v>
      </c>
      <c r="Q232" s="19">
        <v>625429</v>
      </c>
      <c r="R232" s="19">
        <v>5163966</v>
      </c>
      <c r="T232" t="s">
        <v>56</v>
      </c>
      <c r="U232" s="19">
        <v>176777</v>
      </c>
      <c r="V232" s="106">
        <v>0.12898120773637714</v>
      </c>
    </row>
    <row r="233" spans="1:22">
      <c r="A233" t="s">
        <v>65</v>
      </c>
      <c r="B233">
        <v>2018</v>
      </c>
      <c r="C233">
        <v>105</v>
      </c>
      <c r="D233">
        <v>78</v>
      </c>
      <c r="E233" s="3">
        <v>23743</v>
      </c>
      <c r="F233" s="3">
        <v>1862787</v>
      </c>
      <c r="G233" t="s">
        <v>44</v>
      </c>
      <c r="J233" s="37" t="s">
        <v>53</v>
      </c>
      <c r="K233" s="19">
        <v>478938</v>
      </c>
      <c r="L233" s="19">
        <v>528483</v>
      </c>
      <c r="M233" s="19">
        <v>663269</v>
      </c>
      <c r="N233" s="19">
        <v>886071</v>
      </c>
      <c r="O233" s="19">
        <v>840977</v>
      </c>
      <c r="P233" s="19">
        <v>771904</v>
      </c>
      <c r="Q233" s="19">
        <v>484139</v>
      </c>
      <c r="R233" s="19">
        <v>4653781</v>
      </c>
      <c r="T233" t="s">
        <v>57</v>
      </c>
      <c r="U233" s="19">
        <v>76815</v>
      </c>
      <c r="V233" s="106">
        <v>2.1152416356877324</v>
      </c>
    </row>
    <row r="234" spans="1:22">
      <c r="A234" t="s">
        <v>65</v>
      </c>
      <c r="B234">
        <v>2019</v>
      </c>
      <c r="C234">
        <v>129</v>
      </c>
      <c r="D234">
        <v>91</v>
      </c>
      <c r="E234" s="3">
        <v>24080</v>
      </c>
      <c r="F234" s="3">
        <v>2189727</v>
      </c>
      <c r="G234" t="s">
        <v>44</v>
      </c>
      <c r="J234" s="37" t="s">
        <v>65</v>
      </c>
      <c r="K234" s="19">
        <v>634548</v>
      </c>
      <c r="L234" s="19">
        <v>649393</v>
      </c>
      <c r="M234" s="19">
        <v>856984</v>
      </c>
      <c r="N234" s="19">
        <v>1040333</v>
      </c>
      <c r="O234" s="19">
        <v>1177055</v>
      </c>
      <c r="P234" s="19">
        <v>1721321</v>
      </c>
      <c r="Q234" s="19">
        <v>1265659</v>
      </c>
      <c r="R234" s="19">
        <v>7345293</v>
      </c>
      <c r="T234" t="s">
        <v>63</v>
      </c>
      <c r="U234" s="19">
        <v>-12877</v>
      </c>
      <c r="V234" s="106">
        <v>-2.7963508674398958E-2</v>
      </c>
    </row>
    <row r="235" spans="1:22">
      <c r="A235" t="s">
        <v>65</v>
      </c>
      <c r="B235">
        <v>2020</v>
      </c>
      <c r="C235">
        <v>127</v>
      </c>
      <c r="D235">
        <v>60</v>
      </c>
      <c r="E235" s="3">
        <v>23074</v>
      </c>
      <c r="F235" s="3">
        <v>1379014</v>
      </c>
      <c r="G235" t="s">
        <v>44</v>
      </c>
      <c r="J235" s="37" t="s">
        <v>19</v>
      </c>
      <c r="K235" s="19">
        <v>2171819</v>
      </c>
      <c r="L235" s="19">
        <v>1943742</v>
      </c>
      <c r="M235" s="19">
        <v>1647338</v>
      </c>
      <c r="N235" s="19">
        <v>1603617</v>
      </c>
      <c r="O235" s="19">
        <v>1704233</v>
      </c>
      <c r="P235" s="19">
        <v>2141621</v>
      </c>
      <c r="Q235" s="19">
        <v>1644402</v>
      </c>
      <c r="R235" s="19">
        <v>12856772</v>
      </c>
      <c r="T235" t="s">
        <v>66</v>
      </c>
      <c r="U235" s="19">
        <v>-24630</v>
      </c>
      <c r="V235" s="106">
        <v>-0.94876733436055471</v>
      </c>
    </row>
    <row r="236" spans="1:22">
      <c r="J236" s="37" t="s">
        <v>63</v>
      </c>
      <c r="K236" s="19">
        <v>252524</v>
      </c>
      <c r="L236" s="19">
        <v>247400</v>
      </c>
      <c r="M236" s="19">
        <v>239575</v>
      </c>
      <c r="N236" s="19">
        <v>335037</v>
      </c>
      <c r="O236" s="19">
        <v>460493</v>
      </c>
      <c r="P236" s="19">
        <v>447616</v>
      </c>
      <c r="Q236" s="19">
        <v>222615</v>
      </c>
      <c r="R236" s="19">
        <v>2205260</v>
      </c>
      <c r="T236" t="s">
        <v>53</v>
      </c>
      <c r="U236" s="19">
        <v>-69073</v>
      </c>
      <c r="V236" s="106">
        <v>-8.2134231970672211E-2</v>
      </c>
    </row>
    <row r="237" spans="1:22">
      <c r="J237" s="37" t="s">
        <v>59</v>
      </c>
      <c r="K237" s="19">
        <v>2712329</v>
      </c>
      <c r="L237" s="19">
        <v>2520474</v>
      </c>
      <c r="M237" s="19">
        <v>2286283</v>
      </c>
      <c r="N237" s="19">
        <v>2359320</v>
      </c>
      <c r="O237" s="19">
        <v>2243017</v>
      </c>
      <c r="P237" s="19">
        <v>1985799</v>
      </c>
      <c r="Q237" s="19">
        <v>813164</v>
      </c>
      <c r="R237" s="19">
        <v>14920386</v>
      </c>
      <c r="T237" t="s">
        <v>61</v>
      </c>
      <c r="U237" s="19">
        <v>-83954</v>
      </c>
      <c r="V237" s="106">
        <v>-9.6646820189071087E-2</v>
      </c>
    </row>
    <row r="238" spans="1:22">
      <c r="J238" s="37" t="s">
        <v>57</v>
      </c>
      <c r="K238" s="19"/>
      <c r="L238" s="19"/>
      <c r="M238" s="19">
        <v>86390</v>
      </c>
      <c r="N238" s="19">
        <v>72108</v>
      </c>
      <c r="O238" s="19">
        <v>36315</v>
      </c>
      <c r="P238" s="19">
        <v>113130</v>
      </c>
      <c r="Q238" s="19">
        <v>69839</v>
      </c>
      <c r="R238" s="19">
        <v>377782</v>
      </c>
      <c r="T238" t="s">
        <v>60</v>
      </c>
      <c r="U238" s="19">
        <v>-125758</v>
      </c>
      <c r="V238" s="106">
        <v>-7.6686663894129745E-2</v>
      </c>
    </row>
    <row r="239" spans="1:22">
      <c r="J239" s="37" t="s">
        <v>58</v>
      </c>
      <c r="K239" s="19">
        <v>948469</v>
      </c>
      <c r="L239" s="19">
        <v>979163</v>
      </c>
      <c r="M239" s="19">
        <v>1064345</v>
      </c>
      <c r="N239" s="19">
        <v>1011417</v>
      </c>
      <c r="O239" s="19">
        <v>905902</v>
      </c>
      <c r="P239" s="19">
        <v>671178</v>
      </c>
      <c r="Q239" s="19">
        <v>382750</v>
      </c>
      <c r="R239" s="19">
        <v>5963224</v>
      </c>
      <c r="T239" t="s">
        <v>58</v>
      </c>
      <c r="U239" s="19">
        <v>-234724</v>
      </c>
      <c r="V239" s="106">
        <v>-0.25910528953462958</v>
      </c>
    </row>
    <row r="240" spans="1:22">
      <c r="J240" s="37" t="s">
        <v>66</v>
      </c>
      <c r="K240" s="19"/>
      <c r="L240" s="19">
        <v>9110</v>
      </c>
      <c r="M240" s="19">
        <v>14473</v>
      </c>
      <c r="N240" s="19">
        <v>25101</v>
      </c>
      <c r="O240" s="19">
        <v>25960</v>
      </c>
      <c r="P240" s="19">
        <v>1330</v>
      </c>
      <c r="Q240" s="19"/>
      <c r="R240" s="19">
        <v>75974</v>
      </c>
      <c r="T240" t="s">
        <v>59</v>
      </c>
      <c r="U240" s="19">
        <v>-257218</v>
      </c>
      <c r="V240" s="106">
        <v>-0.11467501137976217</v>
      </c>
    </row>
    <row r="241" spans="10:18">
      <c r="J241" s="15" t="s">
        <v>128</v>
      </c>
      <c r="K241" s="36">
        <v>7311</v>
      </c>
      <c r="L241" s="36">
        <v>7371</v>
      </c>
      <c r="M241" s="36">
        <v>7404</v>
      </c>
      <c r="N241" s="36">
        <v>6881</v>
      </c>
      <c r="O241" s="36">
        <v>6922</v>
      </c>
      <c r="P241" s="36">
        <v>7115</v>
      </c>
      <c r="Q241" s="36">
        <v>6195</v>
      </c>
      <c r="R241" s="36">
        <v>49199</v>
      </c>
    </row>
    <row r="242" spans="10:18">
      <c r="J242" s="15" t="s">
        <v>129</v>
      </c>
      <c r="K242" s="36">
        <v>5541.306799663781</v>
      </c>
      <c r="L242" s="36">
        <v>5746.7533778045172</v>
      </c>
      <c r="M242" s="36">
        <v>5654.4465332092786</v>
      </c>
      <c r="N242" s="36">
        <v>5376.3917409405576</v>
      </c>
      <c r="O242" s="36">
        <v>5340.030096405374</v>
      </c>
      <c r="P242" s="36">
        <v>5395.6026941340342</v>
      </c>
      <c r="Q242" s="36">
        <v>2970.2410660371879</v>
      </c>
      <c r="R242" s="36">
        <v>36024.772308194733</v>
      </c>
    </row>
    <row r="243" spans="10:18">
      <c r="J243" s="15" t="s">
        <v>130</v>
      </c>
      <c r="K243" s="19">
        <v>571505.82897306653</v>
      </c>
      <c r="L243" s="19">
        <v>563789.05687259207</v>
      </c>
      <c r="M243" s="19">
        <v>588963.50437790924</v>
      </c>
      <c r="N243" s="19">
        <v>620699.41040779941</v>
      </c>
      <c r="O243" s="19">
        <v>612356.91555883398</v>
      </c>
      <c r="P243" s="19">
        <v>594256.94018099434</v>
      </c>
      <c r="Q243" s="19">
        <v>598136.81824004825</v>
      </c>
      <c r="R243" s="19">
        <v>4149708.4746112437</v>
      </c>
    </row>
    <row r="244" spans="10:18">
      <c r="J244" s="15" t="s">
        <v>131</v>
      </c>
      <c r="K244" s="19">
        <v>267392630</v>
      </c>
      <c r="L244" s="19">
        <v>274622973</v>
      </c>
      <c r="M244" s="19">
        <v>271195757</v>
      </c>
      <c r="N244" s="19">
        <v>270973158</v>
      </c>
      <c r="O244" s="19">
        <v>279874256</v>
      </c>
      <c r="P244" s="19">
        <v>284834011</v>
      </c>
      <c r="Q244" s="19">
        <v>160194572</v>
      </c>
      <c r="R244" s="19">
        <v>1809087357</v>
      </c>
    </row>
    <row r="245" spans="10:18">
      <c r="J245" s="15" t="s">
        <v>44</v>
      </c>
      <c r="K245" s="36"/>
      <c r="L245" s="36"/>
      <c r="M245" s="36"/>
      <c r="N245" s="36"/>
      <c r="O245" s="36"/>
      <c r="P245" s="36"/>
      <c r="Q245" s="36"/>
      <c r="R245" s="36"/>
    </row>
    <row r="246" spans="10:18">
      <c r="J246" s="33" t="s">
        <v>49</v>
      </c>
      <c r="K246" s="36"/>
      <c r="L246" s="36"/>
      <c r="M246" s="36"/>
      <c r="N246" s="36"/>
      <c r="O246" s="36"/>
      <c r="P246" s="36"/>
      <c r="Q246" s="36"/>
      <c r="R246" s="36"/>
    </row>
    <row r="247" spans="10:18">
      <c r="J247" s="37" t="s">
        <v>52</v>
      </c>
      <c r="K247" s="36">
        <v>6182</v>
      </c>
      <c r="L247" s="36">
        <v>6108</v>
      </c>
      <c r="M247" s="36">
        <v>5811</v>
      </c>
      <c r="N247" s="36">
        <v>5840</v>
      </c>
      <c r="O247" s="36">
        <v>5784</v>
      </c>
      <c r="P247" s="36">
        <v>5609</v>
      </c>
      <c r="Q247" s="36">
        <v>4122</v>
      </c>
      <c r="R247" s="36">
        <v>39456</v>
      </c>
    </row>
    <row r="248" spans="10:18">
      <c r="J248" s="37" t="s">
        <v>66</v>
      </c>
      <c r="K248" s="36">
        <v>1453</v>
      </c>
      <c r="L248" s="36">
        <v>1429</v>
      </c>
      <c r="M248" s="36">
        <v>1429</v>
      </c>
      <c r="N248" s="36">
        <v>1356</v>
      </c>
      <c r="O248" s="36">
        <v>1450</v>
      </c>
      <c r="P248" s="36">
        <v>1422</v>
      </c>
      <c r="Q248" s="36">
        <v>1067</v>
      </c>
      <c r="R248" s="36">
        <v>9606</v>
      </c>
    </row>
    <row r="249" spans="10:18">
      <c r="J249" s="37" t="s">
        <v>54</v>
      </c>
      <c r="K249" s="36">
        <v>1461</v>
      </c>
      <c r="L249" s="36">
        <v>1493</v>
      </c>
      <c r="M249" s="36">
        <v>1502</v>
      </c>
      <c r="N249" s="36">
        <v>1399</v>
      </c>
      <c r="O249" s="36">
        <v>1376</v>
      </c>
      <c r="P249" s="36">
        <v>1349</v>
      </c>
      <c r="Q249" s="36">
        <v>1182</v>
      </c>
      <c r="R249" s="36">
        <v>9762</v>
      </c>
    </row>
    <row r="250" spans="10:18">
      <c r="J250" s="37" t="s">
        <v>57</v>
      </c>
      <c r="K250" s="36">
        <v>553</v>
      </c>
      <c r="L250" s="36">
        <v>580</v>
      </c>
      <c r="M250" s="36">
        <v>580</v>
      </c>
      <c r="N250" s="36">
        <v>561</v>
      </c>
      <c r="O250" s="36">
        <v>551</v>
      </c>
      <c r="P250" s="36">
        <v>648</v>
      </c>
      <c r="Q250" s="36">
        <v>612</v>
      </c>
      <c r="R250" s="36">
        <v>4085</v>
      </c>
    </row>
    <row r="251" spans="10:18">
      <c r="J251" s="37" t="s">
        <v>56</v>
      </c>
      <c r="K251" s="36">
        <v>418</v>
      </c>
      <c r="L251" s="36">
        <v>435</v>
      </c>
      <c r="M251" s="36">
        <v>464</v>
      </c>
      <c r="N251" s="36">
        <v>415</v>
      </c>
      <c r="O251" s="36">
        <v>409</v>
      </c>
      <c r="P251" s="36">
        <v>453</v>
      </c>
      <c r="Q251" s="36">
        <v>329</v>
      </c>
      <c r="R251" s="36">
        <v>2923</v>
      </c>
    </row>
    <row r="252" spans="10:18">
      <c r="J252" s="37" t="s">
        <v>38</v>
      </c>
      <c r="K252" s="36">
        <v>374</v>
      </c>
      <c r="L252" s="36">
        <v>375</v>
      </c>
      <c r="M252" s="36">
        <v>368</v>
      </c>
      <c r="N252" s="36">
        <v>391</v>
      </c>
      <c r="O252" s="36">
        <v>416</v>
      </c>
      <c r="P252" s="36">
        <v>423</v>
      </c>
      <c r="Q252" s="36">
        <v>407</v>
      </c>
      <c r="R252" s="36">
        <v>2754</v>
      </c>
    </row>
    <row r="253" spans="10:18">
      <c r="J253" s="37" t="s">
        <v>53</v>
      </c>
      <c r="K253" s="36">
        <v>241</v>
      </c>
      <c r="L253" s="36">
        <v>265</v>
      </c>
      <c r="M253" s="36">
        <v>360</v>
      </c>
      <c r="N253" s="36">
        <v>387</v>
      </c>
      <c r="O253" s="36">
        <v>380</v>
      </c>
      <c r="P253" s="36">
        <v>373</v>
      </c>
      <c r="Q253" s="36">
        <v>305</v>
      </c>
      <c r="R253" s="36">
        <v>2311</v>
      </c>
    </row>
    <row r="254" spans="10:18">
      <c r="J254" s="37" t="s">
        <v>19</v>
      </c>
      <c r="K254" s="36">
        <v>273</v>
      </c>
      <c r="L254" s="36">
        <v>275</v>
      </c>
      <c r="M254" s="36">
        <v>279</v>
      </c>
      <c r="N254" s="36">
        <v>280</v>
      </c>
      <c r="O254" s="36">
        <v>292</v>
      </c>
      <c r="P254" s="36">
        <v>320</v>
      </c>
      <c r="Q254" s="36">
        <v>314</v>
      </c>
      <c r="R254" s="36">
        <v>2033</v>
      </c>
    </row>
    <row r="255" spans="10:18">
      <c r="J255" s="37" t="s">
        <v>60</v>
      </c>
      <c r="K255" s="36">
        <v>324</v>
      </c>
      <c r="L255" s="36">
        <v>486</v>
      </c>
      <c r="M255" s="36">
        <v>414</v>
      </c>
      <c r="N255" s="36">
        <v>256</v>
      </c>
      <c r="O255" s="36">
        <v>258</v>
      </c>
      <c r="P255" s="36">
        <v>309</v>
      </c>
      <c r="Q255" s="36">
        <v>262</v>
      </c>
      <c r="R255" s="36">
        <v>2309</v>
      </c>
    </row>
    <row r="256" spans="10:18">
      <c r="J256" s="37" t="s">
        <v>64</v>
      </c>
      <c r="K256" s="36">
        <v>350</v>
      </c>
      <c r="L256" s="36">
        <v>285</v>
      </c>
      <c r="M256" s="36">
        <v>278</v>
      </c>
      <c r="N256" s="36">
        <v>274</v>
      </c>
      <c r="O256" s="36">
        <v>273</v>
      </c>
      <c r="P256" s="36">
        <v>302</v>
      </c>
      <c r="Q256" s="36">
        <v>290</v>
      </c>
      <c r="R256" s="36">
        <v>2052</v>
      </c>
    </row>
    <row r="257" spans="10:18">
      <c r="J257" s="37" t="s">
        <v>61</v>
      </c>
      <c r="K257" s="36">
        <v>334</v>
      </c>
      <c r="L257" s="36">
        <v>360</v>
      </c>
      <c r="M257" s="36">
        <v>383</v>
      </c>
      <c r="N257" s="36">
        <v>378</v>
      </c>
      <c r="O257" s="36">
        <v>334</v>
      </c>
      <c r="P257" s="36">
        <v>289</v>
      </c>
      <c r="Q257" s="36">
        <v>259</v>
      </c>
      <c r="R257" s="36">
        <v>2337</v>
      </c>
    </row>
    <row r="258" spans="10:18">
      <c r="J258" s="37" t="s">
        <v>63</v>
      </c>
      <c r="K258" s="36">
        <v>163</v>
      </c>
      <c r="L258" s="36">
        <v>171</v>
      </c>
      <c r="M258" s="36">
        <v>117</v>
      </c>
      <c r="N258" s="36">
        <v>109</v>
      </c>
      <c r="O258" s="36">
        <v>120</v>
      </c>
      <c r="P258" s="36">
        <v>140</v>
      </c>
      <c r="Q258" s="36">
        <v>114</v>
      </c>
      <c r="R258" s="36">
        <v>934</v>
      </c>
    </row>
    <row r="259" spans="10:18">
      <c r="J259" s="37" t="s">
        <v>65</v>
      </c>
      <c r="K259" s="36">
        <v>73</v>
      </c>
      <c r="L259" s="36">
        <v>55</v>
      </c>
      <c r="M259" s="36">
        <v>73</v>
      </c>
      <c r="N259" s="36">
        <v>83</v>
      </c>
      <c r="O259" s="36">
        <v>105</v>
      </c>
      <c r="P259" s="36">
        <v>129</v>
      </c>
      <c r="Q259" s="36">
        <v>127</v>
      </c>
      <c r="R259" s="36">
        <v>645</v>
      </c>
    </row>
    <row r="260" spans="10:18">
      <c r="J260" s="37" t="s">
        <v>55</v>
      </c>
      <c r="K260" s="36">
        <v>23</v>
      </c>
      <c r="L260" s="36">
        <v>22</v>
      </c>
      <c r="M260" s="36">
        <v>20</v>
      </c>
      <c r="N260" s="36">
        <v>26</v>
      </c>
      <c r="O260" s="36">
        <v>40</v>
      </c>
      <c r="P260" s="36">
        <v>50</v>
      </c>
      <c r="Q260" s="36">
        <v>40</v>
      </c>
      <c r="R260" s="36">
        <v>221</v>
      </c>
    </row>
    <row r="261" spans="10:18">
      <c r="J261" s="37" t="s">
        <v>67</v>
      </c>
      <c r="K261" s="36">
        <v>50</v>
      </c>
      <c r="L261" s="36">
        <v>48</v>
      </c>
      <c r="M261" s="36">
        <v>47</v>
      </c>
      <c r="N261" s="36">
        <v>33</v>
      </c>
      <c r="O261" s="36">
        <v>34</v>
      </c>
      <c r="P261" s="36">
        <v>39</v>
      </c>
      <c r="Q261" s="36">
        <v>35</v>
      </c>
      <c r="R261" s="36">
        <v>286</v>
      </c>
    </row>
    <row r="262" spans="10:18">
      <c r="J262" s="37" t="s">
        <v>59</v>
      </c>
      <c r="K262" s="36"/>
      <c r="L262" s="36">
        <v>1</v>
      </c>
      <c r="M262" s="36">
        <v>33</v>
      </c>
      <c r="N262" s="36">
        <v>39</v>
      </c>
      <c r="O262" s="36">
        <v>35</v>
      </c>
      <c r="P262" s="36">
        <v>26</v>
      </c>
      <c r="Q262" s="36">
        <v>12</v>
      </c>
      <c r="R262" s="36">
        <v>146</v>
      </c>
    </row>
    <row r="263" spans="10:18">
      <c r="J263" s="37" t="s">
        <v>58</v>
      </c>
      <c r="K263" s="36">
        <v>2</v>
      </c>
      <c r="L263" s="36">
        <v>1</v>
      </c>
      <c r="M263" s="36">
        <v>2</v>
      </c>
      <c r="N263" s="36">
        <v>3</v>
      </c>
      <c r="O263" s="36">
        <v>3</v>
      </c>
      <c r="P263" s="36">
        <v>3</v>
      </c>
      <c r="Q263" s="36">
        <v>4</v>
      </c>
      <c r="R263" s="36">
        <v>18</v>
      </c>
    </row>
    <row r="264" spans="10:18">
      <c r="J264" s="33" t="s">
        <v>62</v>
      </c>
      <c r="K264" s="36"/>
      <c r="L264" s="36"/>
      <c r="M264" s="36"/>
      <c r="N264" s="36"/>
      <c r="O264" s="36"/>
      <c r="P264" s="36"/>
      <c r="Q264" s="36"/>
      <c r="R264" s="36"/>
    </row>
    <row r="265" spans="10:18">
      <c r="J265" s="37" t="s">
        <v>52</v>
      </c>
      <c r="K265" s="36">
        <v>4159</v>
      </c>
      <c r="L265" s="36">
        <v>4110</v>
      </c>
      <c r="M265" s="36">
        <v>3923</v>
      </c>
      <c r="N265" s="36">
        <v>3817</v>
      </c>
      <c r="O265" s="36">
        <v>3782</v>
      </c>
      <c r="P265" s="36">
        <v>3563</v>
      </c>
      <c r="Q265" s="36">
        <v>1726</v>
      </c>
      <c r="R265" s="36">
        <v>25080</v>
      </c>
    </row>
    <row r="266" spans="10:18">
      <c r="J266" s="37" t="s">
        <v>66</v>
      </c>
      <c r="K266" s="36">
        <v>879</v>
      </c>
      <c r="L266" s="36">
        <v>876</v>
      </c>
      <c r="M266" s="36">
        <v>850</v>
      </c>
      <c r="N266" s="36">
        <v>835</v>
      </c>
      <c r="O266" s="36">
        <v>839</v>
      </c>
      <c r="P266" s="36">
        <v>808</v>
      </c>
      <c r="Q266" s="36">
        <v>430</v>
      </c>
      <c r="R266" s="36">
        <v>5517</v>
      </c>
    </row>
    <row r="267" spans="10:18">
      <c r="J267" s="37" t="s">
        <v>54</v>
      </c>
      <c r="K267" s="36">
        <v>1097</v>
      </c>
      <c r="L267" s="36">
        <v>1139</v>
      </c>
      <c r="M267" s="36">
        <v>1154</v>
      </c>
      <c r="N267" s="36">
        <v>1081</v>
      </c>
      <c r="O267" s="36">
        <v>1059</v>
      </c>
      <c r="P267" s="36">
        <v>1052</v>
      </c>
      <c r="Q267" s="36">
        <v>541</v>
      </c>
      <c r="R267" s="36">
        <v>7123</v>
      </c>
    </row>
    <row r="268" spans="10:18">
      <c r="J268" s="37" t="s">
        <v>57</v>
      </c>
      <c r="K268" s="36">
        <v>406</v>
      </c>
      <c r="L268" s="36">
        <v>431</v>
      </c>
      <c r="M268" s="36">
        <v>433</v>
      </c>
      <c r="N268" s="36">
        <v>410</v>
      </c>
      <c r="O268" s="36">
        <v>400</v>
      </c>
      <c r="P268" s="36">
        <v>454</v>
      </c>
      <c r="Q268" s="36">
        <v>267</v>
      </c>
      <c r="R268" s="36">
        <v>2801</v>
      </c>
    </row>
    <row r="269" spans="10:18">
      <c r="J269" s="37" t="s">
        <v>56</v>
      </c>
      <c r="K269" s="36">
        <v>310</v>
      </c>
      <c r="L269" s="36">
        <v>312</v>
      </c>
      <c r="M269" s="36">
        <v>330</v>
      </c>
      <c r="N269" s="36">
        <v>252</v>
      </c>
      <c r="O269" s="36">
        <v>259</v>
      </c>
      <c r="P269" s="36">
        <v>280</v>
      </c>
      <c r="Q269" s="36">
        <v>140</v>
      </c>
      <c r="R269" s="36">
        <v>1883</v>
      </c>
    </row>
    <row r="270" spans="10:18">
      <c r="J270" s="37" t="s">
        <v>38</v>
      </c>
      <c r="K270" s="36">
        <v>338</v>
      </c>
      <c r="L270" s="36">
        <v>348</v>
      </c>
      <c r="M270" s="36">
        <v>335</v>
      </c>
      <c r="N270" s="36">
        <v>352</v>
      </c>
      <c r="O270" s="36">
        <v>376</v>
      </c>
      <c r="P270" s="36">
        <v>368</v>
      </c>
      <c r="Q270" s="36">
        <v>216</v>
      </c>
      <c r="R270" s="36">
        <v>2333</v>
      </c>
    </row>
    <row r="271" spans="10:18">
      <c r="J271" s="37" t="s">
        <v>53</v>
      </c>
      <c r="K271" s="36">
        <v>161</v>
      </c>
      <c r="L271" s="36">
        <v>181</v>
      </c>
      <c r="M271" s="36">
        <v>219</v>
      </c>
      <c r="N271" s="36">
        <v>282</v>
      </c>
      <c r="O271" s="36">
        <v>287</v>
      </c>
      <c r="P271" s="36">
        <v>266</v>
      </c>
      <c r="Q271" s="36">
        <v>142</v>
      </c>
      <c r="R271" s="36">
        <v>1538</v>
      </c>
    </row>
    <row r="272" spans="10:18">
      <c r="J272" s="37" t="s">
        <v>19</v>
      </c>
      <c r="K272" s="36">
        <v>221.22167537350643</v>
      </c>
      <c r="L272" s="36">
        <v>231.85180071035541</v>
      </c>
      <c r="M272" s="36">
        <v>235.51481039472833</v>
      </c>
      <c r="N272" s="36">
        <v>234.83809880756294</v>
      </c>
      <c r="O272" s="36">
        <v>241.83809113633848</v>
      </c>
      <c r="P272" s="36">
        <v>258.43533322155264</v>
      </c>
      <c r="Q272" s="36">
        <v>167.88474752356436</v>
      </c>
      <c r="R272" s="36">
        <v>1591.5845571676084</v>
      </c>
    </row>
    <row r="273" spans="10:18">
      <c r="J273" s="37" t="s">
        <v>60</v>
      </c>
      <c r="K273" s="36">
        <v>196</v>
      </c>
      <c r="L273" s="36">
        <v>253</v>
      </c>
      <c r="M273" s="36">
        <v>210</v>
      </c>
      <c r="N273" s="36">
        <v>158</v>
      </c>
      <c r="O273" s="36">
        <v>158</v>
      </c>
      <c r="P273" s="36">
        <v>161</v>
      </c>
      <c r="Q273" s="36">
        <v>104</v>
      </c>
      <c r="R273" s="36">
        <v>1240</v>
      </c>
    </row>
    <row r="274" spans="10:18">
      <c r="J274" s="37" t="s">
        <v>64</v>
      </c>
      <c r="K274" s="36">
        <v>285</v>
      </c>
      <c r="L274" s="36">
        <v>234</v>
      </c>
      <c r="M274" s="36">
        <v>215</v>
      </c>
      <c r="N274" s="36">
        <v>208</v>
      </c>
      <c r="O274" s="36">
        <v>223</v>
      </c>
      <c r="P274" s="36">
        <v>244</v>
      </c>
      <c r="Q274" s="36">
        <v>125</v>
      </c>
      <c r="R274" s="36">
        <v>1534</v>
      </c>
    </row>
    <row r="275" spans="10:18">
      <c r="J275" s="37" t="s">
        <v>61</v>
      </c>
      <c r="K275" s="36">
        <v>256</v>
      </c>
      <c r="L275" s="36">
        <v>263</v>
      </c>
      <c r="M275" s="36">
        <v>276</v>
      </c>
      <c r="N275" s="36">
        <v>273</v>
      </c>
      <c r="O275" s="36">
        <v>256</v>
      </c>
      <c r="P275" s="36">
        <v>215</v>
      </c>
      <c r="Q275" s="36">
        <v>114</v>
      </c>
      <c r="R275" s="36">
        <v>1653</v>
      </c>
    </row>
    <row r="276" spans="10:18">
      <c r="J276" s="37" t="s">
        <v>63</v>
      </c>
      <c r="K276" s="36">
        <v>128</v>
      </c>
      <c r="L276" s="36">
        <v>130</v>
      </c>
      <c r="M276" s="36">
        <v>88</v>
      </c>
      <c r="N276" s="36">
        <v>71</v>
      </c>
      <c r="O276" s="36">
        <v>83</v>
      </c>
      <c r="P276" s="36">
        <v>90</v>
      </c>
      <c r="Q276" s="36">
        <v>50</v>
      </c>
      <c r="R276" s="36">
        <v>640</v>
      </c>
    </row>
    <row r="277" spans="10:18">
      <c r="J277" s="37" t="s">
        <v>65</v>
      </c>
      <c r="K277" s="36">
        <v>54</v>
      </c>
      <c r="L277" s="36">
        <v>38</v>
      </c>
      <c r="M277" s="36">
        <v>51</v>
      </c>
      <c r="N277" s="36">
        <v>63</v>
      </c>
      <c r="O277" s="36">
        <v>78</v>
      </c>
      <c r="P277" s="36">
        <v>91</v>
      </c>
      <c r="Q277" s="36">
        <v>60</v>
      </c>
      <c r="R277" s="36">
        <v>435</v>
      </c>
    </row>
    <row r="278" spans="10:18">
      <c r="J278" s="37" t="s">
        <v>55</v>
      </c>
      <c r="K278" s="36">
        <v>17</v>
      </c>
      <c r="L278" s="36">
        <v>16</v>
      </c>
      <c r="M278" s="36">
        <v>17</v>
      </c>
      <c r="N278" s="36">
        <v>18</v>
      </c>
      <c r="O278" s="36">
        <v>30</v>
      </c>
      <c r="P278" s="36">
        <v>38</v>
      </c>
      <c r="Q278" s="36">
        <v>20</v>
      </c>
      <c r="R278" s="36">
        <v>156</v>
      </c>
    </row>
    <row r="279" spans="10:18">
      <c r="J279" s="37" t="s">
        <v>67</v>
      </c>
      <c r="K279" s="36">
        <v>34</v>
      </c>
      <c r="L279" s="36">
        <v>36</v>
      </c>
      <c r="M279" s="36">
        <v>28</v>
      </c>
      <c r="N279" s="36">
        <v>22</v>
      </c>
      <c r="O279" s="36">
        <v>24</v>
      </c>
      <c r="P279" s="36">
        <v>28</v>
      </c>
      <c r="Q279" s="36">
        <v>16</v>
      </c>
      <c r="R279" s="36">
        <v>188</v>
      </c>
    </row>
    <row r="280" spans="10:18">
      <c r="J280" s="37" t="s">
        <v>59</v>
      </c>
      <c r="K280" s="36"/>
      <c r="L280" s="36">
        <v>0</v>
      </c>
      <c r="M280" s="36">
        <v>12</v>
      </c>
      <c r="N280" s="36">
        <v>21</v>
      </c>
      <c r="O280" s="36">
        <v>22</v>
      </c>
      <c r="P280" s="36">
        <v>15</v>
      </c>
      <c r="Q280" s="36">
        <v>4</v>
      </c>
      <c r="R280" s="36">
        <v>74</v>
      </c>
    </row>
    <row r="281" spans="10:18">
      <c r="J281" s="37" t="s">
        <v>58</v>
      </c>
      <c r="K281" s="36">
        <v>1</v>
      </c>
      <c r="L281" s="36">
        <v>1</v>
      </c>
      <c r="M281" s="36">
        <v>2</v>
      </c>
      <c r="N281" s="36">
        <v>2</v>
      </c>
      <c r="O281" s="36">
        <v>2</v>
      </c>
      <c r="P281" s="36">
        <v>2</v>
      </c>
      <c r="Q281" s="36">
        <v>2</v>
      </c>
      <c r="R281" s="36">
        <v>12</v>
      </c>
    </row>
    <row r="282" spans="10:18">
      <c r="J282" s="33" t="s">
        <v>51</v>
      </c>
      <c r="K282" s="19"/>
      <c r="L282" s="19"/>
      <c r="M282" s="19"/>
      <c r="N282" s="19"/>
      <c r="O282" s="19"/>
      <c r="P282" s="19"/>
      <c r="Q282" s="19"/>
      <c r="R282" s="19"/>
    </row>
    <row r="283" spans="10:18">
      <c r="J283" s="37" t="s">
        <v>52</v>
      </c>
      <c r="K283" s="19">
        <v>59344</v>
      </c>
      <c r="L283" s="19">
        <v>60822</v>
      </c>
      <c r="M283" s="19">
        <v>60190</v>
      </c>
      <c r="N283" s="19">
        <v>63026</v>
      </c>
      <c r="O283" s="19">
        <v>64510</v>
      </c>
      <c r="P283" s="19">
        <v>65186</v>
      </c>
      <c r="Q283" s="19">
        <v>64782</v>
      </c>
      <c r="R283" s="19">
        <v>437860</v>
      </c>
    </row>
    <row r="284" spans="10:18">
      <c r="J284" s="37" t="s">
        <v>66</v>
      </c>
      <c r="K284" s="19">
        <v>6064</v>
      </c>
      <c r="L284" s="19">
        <v>5969</v>
      </c>
      <c r="M284" s="19">
        <v>6091</v>
      </c>
      <c r="N284" s="19">
        <v>6178</v>
      </c>
      <c r="O284" s="19">
        <v>6313</v>
      </c>
      <c r="P284" s="19">
        <v>7044</v>
      </c>
      <c r="Q284" s="19">
        <v>7363</v>
      </c>
      <c r="R284" s="19">
        <v>45022</v>
      </c>
    </row>
    <row r="285" spans="10:18">
      <c r="J285" s="37" t="s">
        <v>54</v>
      </c>
      <c r="K285" s="19">
        <v>20979</v>
      </c>
      <c r="L285" s="19">
        <v>20567</v>
      </c>
      <c r="M285" s="19">
        <v>18988</v>
      </c>
      <c r="N285" s="19">
        <v>17885</v>
      </c>
      <c r="O285" s="19">
        <v>17251</v>
      </c>
      <c r="P285" s="19">
        <v>19566</v>
      </c>
      <c r="Q285" s="19">
        <v>22933</v>
      </c>
      <c r="R285" s="19">
        <v>138169</v>
      </c>
    </row>
    <row r="286" spans="10:18">
      <c r="J286" s="37" t="s">
        <v>57</v>
      </c>
      <c r="K286" s="19">
        <v>17188</v>
      </c>
      <c r="L286" s="19">
        <v>16803</v>
      </c>
      <c r="M286" s="19">
        <v>15178</v>
      </c>
      <c r="N286" s="19">
        <v>13887</v>
      </c>
      <c r="O286" s="19">
        <v>13477</v>
      </c>
      <c r="P286" s="19">
        <v>15944</v>
      </c>
      <c r="Q286" s="19">
        <v>17864</v>
      </c>
      <c r="R286" s="19">
        <v>110341</v>
      </c>
    </row>
    <row r="287" spans="10:18">
      <c r="J287" s="37" t="s">
        <v>56</v>
      </c>
      <c r="K287" s="19">
        <v>10902</v>
      </c>
      <c r="L287" s="19">
        <v>11960</v>
      </c>
      <c r="M287" s="19">
        <v>12479</v>
      </c>
      <c r="N287" s="19">
        <v>13666</v>
      </c>
      <c r="O287" s="19">
        <v>11508</v>
      </c>
      <c r="P287" s="19">
        <v>16011</v>
      </c>
      <c r="Q287" s="19">
        <v>17842</v>
      </c>
      <c r="R287" s="19">
        <v>94368</v>
      </c>
    </row>
    <row r="288" spans="10:18">
      <c r="J288" s="37" t="s">
        <v>38</v>
      </c>
      <c r="K288" s="19">
        <v>92469</v>
      </c>
      <c r="L288" s="19">
        <v>96704</v>
      </c>
      <c r="M288" s="19">
        <v>98634</v>
      </c>
      <c r="N288" s="19">
        <v>102224</v>
      </c>
      <c r="O288" s="19">
        <v>104447</v>
      </c>
      <c r="P288" s="19">
        <v>96235</v>
      </c>
      <c r="Q288" s="19">
        <v>97981</v>
      </c>
      <c r="R288" s="19">
        <v>688694</v>
      </c>
    </row>
    <row r="289" spans="10:22">
      <c r="J289" s="37" t="s">
        <v>53</v>
      </c>
      <c r="K289" s="19">
        <v>8862</v>
      </c>
      <c r="L289" s="19">
        <v>8845</v>
      </c>
      <c r="M289" s="19">
        <v>9477</v>
      </c>
      <c r="N289" s="19">
        <v>10298</v>
      </c>
      <c r="O289" s="19">
        <v>10339</v>
      </c>
      <c r="P289" s="19">
        <v>10800</v>
      </c>
      <c r="Q289" s="19">
        <v>11268</v>
      </c>
      <c r="R289" s="19">
        <v>69889</v>
      </c>
    </row>
    <row r="290" spans="10:22">
      <c r="J290" s="37" t="s">
        <v>19</v>
      </c>
      <c r="K290" s="19">
        <v>42973.130837876801</v>
      </c>
      <c r="L290" s="19">
        <v>42912.688059858672</v>
      </c>
      <c r="M290" s="19">
        <v>42946.105949973826</v>
      </c>
      <c r="N290" s="19">
        <v>42983.83461310374</v>
      </c>
      <c r="O290" s="19">
        <v>42870.037351374747</v>
      </c>
      <c r="P290" s="19">
        <v>42999.429921114395</v>
      </c>
      <c r="Q290" s="19">
        <v>43817.571926642515</v>
      </c>
      <c r="R290" s="19">
        <v>301502.79865994467</v>
      </c>
    </row>
    <row r="291" spans="10:22">
      <c r="J291" s="37" t="s">
        <v>60</v>
      </c>
      <c r="K291" s="19">
        <v>8616</v>
      </c>
      <c r="L291" s="19">
        <v>7849</v>
      </c>
      <c r="M291" s="19">
        <v>8715</v>
      </c>
      <c r="N291" s="19">
        <v>9858</v>
      </c>
      <c r="O291" s="19">
        <v>10054</v>
      </c>
      <c r="P291" s="19">
        <v>9679</v>
      </c>
      <c r="Q291" s="19">
        <v>9847</v>
      </c>
      <c r="R291" s="19">
        <v>64618</v>
      </c>
    </row>
    <row r="292" spans="10:22">
      <c r="J292" s="37" t="s">
        <v>64</v>
      </c>
      <c r="K292" s="19">
        <v>27723</v>
      </c>
      <c r="L292" s="19">
        <v>25937</v>
      </c>
      <c r="M292" s="19">
        <v>22371</v>
      </c>
      <c r="N292" s="19">
        <v>19786</v>
      </c>
      <c r="O292" s="19">
        <v>18622</v>
      </c>
      <c r="P292" s="19">
        <v>20312</v>
      </c>
      <c r="Q292" s="19">
        <v>18990</v>
      </c>
      <c r="R292" s="19">
        <v>153741</v>
      </c>
    </row>
    <row r="293" spans="10:22">
      <c r="J293" s="37" t="s">
        <v>61</v>
      </c>
      <c r="K293" s="19">
        <v>5294</v>
      </c>
      <c r="L293" s="19">
        <v>4720</v>
      </c>
      <c r="M293" s="19">
        <v>4695</v>
      </c>
      <c r="N293" s="19">
        <v>5106</v>
      </c>
      <c r="O293" s="19">
        <v>6038</v>
      </c>
      <c r="P293" s="19">
        <v>6893</v>
      </c>
      <c r="Q293" s="19">
        <v>7456</v>
      </c>
      <c r="R293" s="19">
        <v>40202</v>
      </c>
    </row>
    <row r="294" spans="10:22">
      <c r="J294" s="37" t="s">
        <v>63</v>
      </c>
      <c r="K294" s="19">
        <v>14416</v>
      </c>
      <c r="L294" s="19">
        <v>14429</v>
      </c>
      <c r="M294" s="19">
        <v>14381</v>
      </c>
      <c r="N294" s="19">
        <v>14385</v>
      </c>
      <c r="O294" s="19">
        <v>17471</v>
      </c>
      <c r="P294" s="19">
        <v>20178</v>
      </c>
      <c r="Q294" s="19">
        <v>20392</v>
      </c>
      <c r="R294" s="19">
        <v>115652</v>
      </c>
    </row>
    <row r="295" spans="10:22">
      <c r="J295" s="37" t="s">
        <v>65</v>
      </c>
      <c r="K295" s="19">
        <v>25738</v>
      </c>
      <c r="L295" s="19">
        <v>25683</v>
      </c>
      <c r="M295" s="19">
        <v>25606</v>
      </c>
      <c r="N295" s="19">
        <v>24575</v>
      </c>
      <c r="O295" s="19">
        <v>23743</v>
      </c>
      <c r="P295" s="19">
        <v>24080</v>
      </c>
      <c r="Q295" s="19">
        <v>23074</v>
      </c>
      <c r="R295" s="19">
        <v>172499</v>
      </c>
    </row>
    <row r="296" spans="10:22">
      <c r="J296" s="37" t="s">
        <v>55</v>
      </c>
      <c r="K296" s="19">
        <v>9945</v>
      </c>
      <c r="L296" s="19">
        <v>10394</v>
      </c>
      <c r="M296" s="19">
        <v>12102</v>
      </c>
      <c r="N296" s="19">
        <v>13583</v>
      </c>
      <c r="O296" s="19">
        <v>13498</v>
      </c>
      <c r="P296" s="19">
        <v>14694</v>
      </c>
      <c r="Q296" s="19">
        <v>14875</v>
      </c>
      <c r="R296" s="19">
        <v>89091</v>
      </c>
    </row>
    <row r="297" spans="10:22">
      <c r="J297" s="37" t="s">
        <v>67</v>
      </c>
      <c r="K297" s="19">
        <v>44286</v>
      </c>
      <c r="L297" s="19">
        <v>44154</v>
      </c>
      <c r="M297" s="19">
        <v>43029</v>
      </c>
      <c r="N297" s="19">
        <v>41851</v>
      </c>
      <c r="O297" s="19">
        <v>43302</v>
      </c>
      <c r="P297" s="19">
        <v>43079</v>
      </c>
      <c r="Q297" s="19">
        <v>41976</v>
      </c>
      <c r="R297" s="19">
        <v>301677</v>
      </c>
    </row>
    <row r="298" spans="10:22">
      <c r="J298" s="37" t="s">
        <v>59</v>
      </c>
      <c r="K298" s="19"/>
      <c r="L298" s="19">
        <v>111313</v>
      </c>
      <c r="M298" s="19">
        <v>12030</v>
      </c>
      <c r="N298" s="19">
        <v>8476</v>
      </c>
      <c r="O298" s="19">
        <v>9809</v>
      </c>
      <c r="P298" s="19">
        <v>20729</v>
      </c>
      <c r="Q298" s="19">
        <v>38254</v>
      </c>
      <c r="R298" s="19">
        <v>200611</v>
      </c>
    </row>
    <row r="299" spans="10:22">
      <c r="J299" s="37" t="s">
        <v>58</v>
      </c>
      <c r="K299" s="19">
        <v>46247</v>
      </c>
      <c r="L299" s="19">
        <v>50703</v>
      </c>
      <c r="M299" s="19">
        <v>44991</v>
      </c>
      <c r="N299" s="19">
        <v>48988</v>
      </c>
      <c r="O299" s="19">
        <v>91196</v>
      </c>
      <c r="P299" s="19">
        <v>81557</v>
      </c>
      <c r="Q299" s="19">
        <v>93237</v>
      </c>
      <c r="R299" s="19">
        <v>456919</v>
      </c>
    </row>
    <row r="300" spans="10:22">
      <c r="J300" s="33" t="s">
        <v>39</v>
      </c>
      <c r="K300" s="19"/>
      <c r="L300" s="19"/>
      <c r="M300" s="19"/>
      <c r="N300" s="19"/>
      <c r="O300" s="19"/>
      <c r="P300" s="19"/>
      <c r="Q300" s="19"/>
      <c r="R300" s="19"/>
      <c r="U300" s="49" t="s">
        <v>139</v>
      </c>
      <c r="V300" s="49" t="s">
        <v>138</v>
      </c>
    </row>
    <row r="301" spans="10:22">
      <c r="J301" s="37" t="s">
        <v>52</v>
      </c>
      <c r="K301" s="19">
        <v>246789800</v>
      </c>
      <c r="L301" s="19">
        <v>249956406</v>
      </c>
      <c r="M301" s="19">
        <v>236136392</v>
      </c>
      <c r="N301" s="19">
        <v>240560891</v>
      </c>
      <c r="O301" s="19">
        <v>244006431</v>
      </c>
      <c r="P301" s="19">
        <v>232261653</v>
      </c>
      <c r="Q301" s="19">
        <v>111783147</v>
      </c>
      <c r="R301" s="19">
        <v>1561494720</v>
      </c>
      <c r="T301" s="49" t="s">
        <v>137</v>
      </c>
      <c r="U301" s="48">
        <f>SUM(U302:U317)</f>
        <v>8569213</v>
      </c>
      <c r="V301" s="110">
        <f>U301/SUM(O302:O305,O307:O317)</f>
        <v>0.14857285613128499</v>
      </c>
    </row>
    <row r="302" spans="10:22">
      <c r="J302" s="37" t="s">
        <v>66</v>
      </c>
      <c r="K302" s="19">
        <v>5328367</v>
      </c>
      <c r="L302" s="19">
        <v>5230389</v>
      </c>
      <c r="M302" s="19">
        <v>5177544</v>
      </c>
      <c r="N302" s="19">
        <v>5159385</v>
      </c>
      <c r="O302" s="19">
        <v>5298069</v>
      </c>
      <c r="P302" s="19">
        <v>5692535</v>
      </c>
      <c r="Q302" s="19">
        <v>3166025</v>
      </c>
      <c r="R302" s="19">
        <v>35052314</v>
      </c>
      <c r="T302" s="37" t="s">
        <v>54</v>
      </c>
      <c r="U302" s="109">
        <v>2313517</v>
      </c>
      <c r="V302" s="18">
        <v>0.11237337626886022</v>
      </c>
    </row>
    <row r="303" spans="10:22">
      <c r="J303" s="37" t="s">
        <v>54</v>
      </c>
      <c r="K303" s="19">
        <v>23005729</v>
      </c>
      <c r="L303" s="19">
        <v>23417312</v>
      </c>
      <c r="M303" s="19">
        <v>21918696</v>
      </c>
      <c r="N303" s="19">
        <v>19334120</v>
      </c>
      <c r="O303" s="19">
        <v>18274251</v>
      </c>
      <c r="P303" s="19">
        <v>20587768</v>
      </c>
      <c r="Q303" s="19">
        <v>12412400</v>
      </c>
      <c r="R303" s="19">
        <v>138950276</v>
      </c>
      <c r="T303" s="37" t="s">
        <v>57</v>
      </c>
      <c r="U303" s="109">
        <v>1855724</v>
      </c>
      <c r="V303" s="18">
        <v>0.25611178292181441</v>
      </c>
    </row>
    <row r="304" spans="10:22">
      <c r="J304" s="37" t="s">
        <v>57</v>
      </c>
      <c r="K304" s="19">
        <v>6982989</v>
      </c>
      <c r="L304" s="19">
        <v>7246784</v>
      </c>
      <c r="M304" s="19">
        <v>6572269</v>
      </c>
      <c r="N304" s="19">
        <v>5696096</v>
      </c>
      <c r="O304" s="19">
        <v>5390034</v>
      </c>
      <c r="P304" s="19">
        <v>7245758</v>
      </c>
      <c r="Q304" s="19">
        <v>4773811</v>
      </c>
      <c r="R304" s="19">
        <v>43907741</v>
      </c>
      <c r="T304" s="37" t="s">
        <v>56</v>
      </c>
      <c r="U304" s="109">
        <v>1492886</v>
      </c>
      <c r="V304" s="18">
        <v>0.33358695027968249</v>
      </c>
    </row>
    <row r="305" spans="10:22">
      <c r="J305" s="37" t="s">
        <v>56</v>
      </c>
      <c r="K305" s="19">
        <v>3375525</v>
      </c>
      <c r="L305" s="19">
        <v>3737402</v>
      </c>
      <c r="M305" s="19">
        <v>4114332</v>
      </c>
      <c r="N305" s="19">
        <v>3450421</v>
      </c>
      <c r="O305" s="19">
        <v>2982367</v>
      </c>
      <c r="P305" s="19">
        <v>4475253</v>
      </c>
      <c r="Q305" s="19">
        <v>2498950</v>
      </c>
      <c r="R305" s="19">
        <v>24634250</v>
      </c>
      <c r="T305" s="37" t="s">
        <v>64</v>
      </c>
      <c r="U305" s="109">
        <v>792338</v>
      </c>
      <c r="V305" s="18">
        <v>0.16017713856447088</v>
      </c>
    </row>
    <row r="306" spans="10:22">
      <c r="J306" s="37" t="s">
        <v>38</v>
      </c>
      <c r="K306" s="19">
        <v>31255520</v>
      </c>
      <c r="L306" s="19">
        <v>33616762</v>
      </c>
      <c r="M306" s="19">
        <v>33083880</v>
      </c>
      <c r="N306" s="19">
        <v>35985947</v>
      </c>
      <c r="O306" s="19">
        <v>39261080</v>
      </c>
      <c r="P306" s="19">
        <v>35405854</v>
      </c>
      <c r="Q306" s="19">
        <v>21116589</v>
      </c>
      <c r="R306" s="19">
        <v>229725632</v>
      </c>
      <c r="T306" s="37" t="s">
        <v>19</v>
      </c>
      <c r="U306" s="109">
        <v>744964</v>
      </c>
      <c r="V306" s="18">
        <v>6.7037945850879521E-2</v>
      </c>
    </row>
    <row r="307" spans="10:22">
      <c r="J307" s="37" t="s">
        <v>53</v>
      </c>
      <c r="K307" s="19">
        <v>1431054</v>
      </c>
      <c r="L307" s="19">
        <v>1600402</v>
      </c>
      <c r="M307" s="19">
        <v>2078136</v>
      </c>
      <c r="N307" s="19">
        <v>2899799</v>
      </c>
      <c r="O307" s="19">
        <v>2965115</v>
      </c>
      <c r="P307" s="19">
        <v>2876103</v>
      </c>
      <c r="Q307" s="19">
        <v>1598976</v>
      </c>
      <c r="R307" s="19">
        <v>15449585</v>
      </c>
      <c r="T307" s="37" t="s">
        <v>66</v>
      </c>
      <c r="U307" s="109">
        <v>394466</v>
      </c>
      <c r="V307" s="18">
        <v>6.9295313950638857E-2</v>
      </c>
    </row>
    <row r="308" spans="10:22">
      <c r="J308" s="37" t="s">
        <v>19</v>
      </c>
      <c r="K308" s="19">
        <v>9506588</v>
      </c>
      <c r="L308" s="19">
        <v>9949384</v>
      </c>
      <c r="M308" s="19">
        <v>10114444</v>
      </c>
      <c r="N308" s="19">
        <v>10094242</v>
      </c>
      <c r="O308" s="19">
        <v>10367608</v>
      </c>
      <c r="P308" s="19">
        <v>11112572</v>
      </c>
      <c r="Q308" s="19">
        <v>7356302</v>
      </c>
      <c r="R308" s="19">
        <v>68501140</v>
      </c>
      <c r="T308" s="37" t="s">
        <v>63</v>
      </c>
      <c r="U308" s="109">
        <v>378033</v>
      </c>
      <c r="V308" s="18">
        <v>0.20747287172270873</v>
      </c>
    </row>
    <row r="309" spans="10:22">
      <c r="J309" s="37" t="s">
        <v>60</v>
      </c>
      <c r="K309" s="19">
        <v>1685895</v>
      </c>
      <c r="L309" s="19">
        <v>1986544</v>
      </c>
      <c r="M309" s="19">
        <v>1831648</v>
      </c>
      <c r="N309" s="19">
        <v>1555194</v>
      </c>
      <c r="O309" s="19">
        <v>1584895</v>
      </c>
      <c r="P309" s="19">
        <v>1560332</v>
      </c>
      <c r="Q309" s="19">
        <v>1021912</v>
      </c>
      <c r="R309" s="19">
        <v>11226420</v>
      </c>
      <c r="T309" s="37" t="s">
        <v>65</v>
      </c>
      <c r="U309" s="109">
        <v>326940</v>
      </c>
      <c r="V309" s="18">
        <v>0.14930628338601112</v>
      </c>
    </row>
    <row r="310" spans="10:22">
      <c r="J310" s="37" t="s">
        <v>64</v>
      </c>
      <c r="K310" s="19">
        <v>7906530</v>
      </c>
      <c r="L310" s="19">
        <v>6076830</v>
      </c>
      <c r="M310" s="19">
        <v>4810966</v>
      </c>
      <c r="N310" s="19">
        <v>4114767</v>
      </c>
      <c r="O310" s="19">
        <v>4154298</v>
      </c>
      <c r="P310" s="19">
        <v>4946636</v>
      </c>
      <c r="Q310" s="19">
        <v>2381718</v>
      </c>
      <c r="R310" s="19">
        <v>34391745</v>
      </c>
      <c r="T310" s="37" t="s">
        <v>67</v>
      </c>
      <c r="U310" s="109">
        <v>193511</v>
      </c>
      <c r="V310" s="18">
        <v>0.15960064991298753</v>
      </c>
    </row>
    <row r="311" spans="10:22">
      <c r="J311" s="37" t="s">
        <v>61</v>
      </c>
      <c r="K311" s="19">
        <v>1353053</v>
      </c>
      <c r="L311" s="19">
        <v>1239185</v>
      </c>
      <c r="M311" s="19">
        <v>1296429</v>
      </c>
      <c r="N311" s="19">
        <v>1394774</v>
      </c>
      <c r="O311" s="19">
        <v>1543214</v>
      </c>
      <c r="P311" s="19">
        <v>1480318</v>
      </c>
      <c r="Q311" s="19">
        <v>849467</v>
      </c>
      <c r="R311" s="19">
        <v>9156440</v>
      </c>
      <c r="T311" s="37" t="s">
        <v>55</v>
      </c>
      <c r="U311" s="109">
        <v>154763</v>
      </c>
      <c r="V311" s="18">
        <v>0.27552657206083686</v>
      </c>
    </row>
    <row r="312" spans="10:22">
      <c r="J312" s="37" t="s">
        <v>63</v>
      </c>
      <c r="K312" s="19">
        <v>1851648</v>
      </c>
      <c r="L312" s="19">
        <v>1875975</v>
      </c>
      <c r="M312" s="19">
        <v>1260628</v>
      </c>
      <c r="N312" s="19">
        <v>1018823</v>
      </c>
      <c r="O312" s="19">
        <v>1444051</v>
      </c>
      <c r="P312" s="19">
        <v>1822084</v>
      </c>
      <c r="Q312" s="19">
        <v>1019602</v>
      </c>
      <c r="R312" s="19">
        <v>10292811</v>
      </c>
      <c r="T312" s="37" t="s">
        <v>59</v>
      </c>
      <c r="U312" s="109">
        <v>88700</v>
      </c>
      <c r="V312" s="18">
        <v>0.28981718972080184</v>
      </c>
    </row>
    <row r="313" spans="10:22">
      <c r="J313" s="37" t="s">
        <v>65</v>
      </c>
      <c r="K313" s="19">
        <v>1401339</v>
      </c>
      <c r="L313" s="19">
        <v>973573</v>
      </c>
      <c r="M313" s="19">
        <v>1302048</v>
      </c>
      <c r="N313" s="19">
        <v>1547809</v>
      </c>
      <c r="O313" s="19">
        <v>1862787</v>
      </c>
      <c r="P313" s="19">
        <v>2189727</v>
      </c>
      <c r="Q313" s="19">
        <v>1379014</v>
      </c>
      <c r="R313" s="19">
        <v>10656297</v>
      </c>
      <c r="T313" s="37" t="s">
        <v>58</v>
      </c>
      <c r="U313" s="109">
        <v>9842</v>
      </c>
      <c r="V313" s="18">
        <v>5.5685058615851171E-2</v>
      </c>
    </row>
    <row r="314" spans="10:22">
      <c r="J314" s="37" t="s">
        <v>55</v>
      </c>
      <c r="K314" s="19">
        <v>165710</v>
      </c>
      <c r="L314" s="19">
        <v>163485</v>
      </c>
      <c r="M314" s="19">
        <v>210376</v>
      </c>
      <c r="N314" s="19">
        <v>243078</v>
      </c>
      <c r="O314" s="19">
        <v>406936</v>
      </c>
      <c r="P314" s="19">
        <v>561699</v>
      </c>
      <c r="Q314" s="19">
        <v>294886</v>
      </c>
      <c r="R314" s="19">
        <v>2046170</v>
      </c>
      <c r="T314" s="37" t="s">
        <v>60</v>
      </c>
      <c r="U314" s="109">
        <v>-24563</v>
      </c>
      <c r="V314" s="18">
        <v>-1.5742162565402746E-2</v>
      </c>
    </row>
    <row r="315" spans="10:22">
      <c r="J315" s="37" t="s">
        <v>67</v>
      </c>
      <c r="K315" s="19">
        <v>1512398</v>
      </c>
      <c r="L315" s="19">
        <v>1575038</v>
      </c>
      <c r="M315" s="19">
        <v>1223309</v>
      </c>
      <c r="N315" s="19">
        <v>927839</v>
      </c>
      <c r="O315" s="19">
        <v>1018959</v>
      </c>
      <c r="P315" s="19">
        <v>1212470</v>
      </c>
      <c r="Q315" s="19">
        <v>660580</v>
      </c>
      <c r="R315" s="19">
        <v>8130593</v>
      </c>
      <c r="T315" s="37" t="s">
        <v>61</v>
      </c>
      <c r="U315" s="109">
        <v>-62896</v>
      </c>
      <c r="V315" s="18">
        <v>-4.2488168082803833E-2</v>
      </c>
    </row>
    <row r="316" spans="10:22">
      <c r="J316" s="37" t="s">
        <v>59</v>
      </c>
      <c r="K316" s="19"/>
      <c r="L316" s="19">
        <v>37206</v>
      </c>
      <c r="M316" s="19">
        <v>147953</v>
      </c>
      <c r="N316" s="19">
        <v>175385</v>
      </c>
      <c r="O316" s="19">
        <v>217355</v>
      </c>
      <c r="P316" s="19">
        <v>306055</v>
      </c>
      <c r="Q316" s="19">
        <v>144945</v>
      </c>
      <c r="R316" s="19">
        <v>1028899</v>
      </c>
      <c r="T316" s="37" t="s">
        <v>53</v>
      </c>
      <c r="U316" s="109">
        <v>-89012</v>
      </c>
      <c r="V316" s="18">
        <v>-3.0948822069306974E-2</v>
      </c>
    </row>
    <row r="317" spans="10:22">
      <c r="J317" s="37" t="s">
        <v>58</v>
      </c>
      <c r="K317" s="19">
        <v>49541</v>
      </c>
      <c r="L317" s="19">
        <v>50703</v>
      </c>
      <c r="M317" s="19">
        <v>71370</v>
      </c>
      <c r="N317" s="19">
        <v>110323</v>
      </c>
      <c r="O317" s="19">
        <v>166902</v>
      </c>
      <c r="P317" s="19">
        <v>176744</v>
      </c>
      <c r="Q317" s="19">
        <v>148924</v>
      </c>
      <c r="R317" s="19">
        <v>774507</v>
      </c>
      <c r="T317" s="37"/>
      <c r="U317" s="109"/>
      <c r="V317" s="18"/>
    </row>
    <row r="318" spans="10:22">
      <c r="J318" s="15" t="s">
        <v>132</v>
      </c>
      <c r="K318" s="36">
        <v>12274</v>
      </c>
      <c r="L318" s="36">
        <v>12389</v>
      </c>
      <c r="M318" s="36">
        <v>12160</v>
      </c>
      <c r="N318" s="36">
        <v>11830</v>
      </c>
      <c r="O318" s="36">
        <v>11860</v>
      </c>
      <c r="P318" s="36">
        <v>11884</v>
      </c>
      <c r="Q318" s="36">
        <v>9481</v>
      </c>
      <c r="R318" s="36">
        <v>81878</v>
      </c>
    </row>
    <row r="319" spans="10:22">
      <c r="J319" s="15" t="s">
        <v>133</v>
      </c>
      <c r="K319" s="36">
        <v>8542.2216753735065</v>
      </c>
      <c r="L319" s="36">
        <v>8599.8518007103557</v>
      </c>
      <c r="M319" s="36">
        <v>8378.5148103947286</v>
      </c>
      <c r="N319" s="36">
        <v>8099.8380988075633</v>
      </c>
      <c r="O319" s="36">
        <v>8119.8380911363383</v>
      </c>
      <c r="P319" s="36">
        <v>7933.4353332215524</v>
      </c>
      <c r="Q319" s="36">
        <v>4124.8847475235643</v>
      </c>
      <c r="R319" s="36">
        <v>53798.584557167611</v>
      </c>
    </row>
    <row r="320" spans="10:22">
      <c r="J320" s="15" t="s">
        <v>134</v>
      </c>
      <c r="K320" s="19">
        <v>441046.13083787682</v>
      </c>
      <c r="L320" s="19">
        <v>559764.68805985874</v>
      </c>
      <c r="M320" s="19">
        <v>451903.1059499738</v>
      </c>
      <c r="N320" s="19">
        <v>456755.83461310377</v>
      </c>
      <c r="O320" s="19">
        <v>504448.03735137475</v>
      </c>
      <c r="P320" s="19">
        <v>514986.42992111441</v>
      </c>
      <c r="Q320" s="19">
        <v>551951.57192664244</v>
      </c>
      <c r="R320" s="19">
        <v>3480855.7986599449</v>
      </c>
    </row>
    <row r="321" spans="10:18">
      <c r="J321" s="15" t="s">
        <v>135</v>
      </c>
      <c r="K321" s="19">
        <v>343601686</v>
      </c>
      <c r="L321" s="19">
        <v>348733380</v>
      </c>
      <c r="M321" s="19">
        <v>331350420</v>
      </c>
      <c r="N321" s="19">
        <v>334268893</v>
      </c>
      <c r="O321" s="19">
        <v>340944352</v>
      </c>
      <c r="P321" s="19">
        <v>333913561</v>
      </c>
      <c r="Q321" s="19">
        <v>172607248</v>
      </c>
      <c r="R321" s="19">
        <v>2205419540</v>
      </c>
    </row>
    <row r="322" spans="10:18">
      <c r="J322" s="15" t="s">
        <v>123</v>
      </c>
      <c r="K322" s="36">
        <v>19585</v>
      </c>
      <c r="L322" s="36">
        <v>19760</v>
      </c>
      <c r="M322" s="36">
        <v>19564</v>
      </c>
      <c r="N322" s="36">
        <v>18711</v>
      </c>
      <c r="O322" s="36">
        <v>18782</v>
      </c>
      <c r="P322" s="36">
        <v>18999</v>
      </c>
      <c r="Q322" s="36">
        <v>15676</v>
      </c>
      <c r="R322" s="36">
        <v>131077</v>
      </c>
    </row>
    <row r="323" spans="10:18">
      <c r="J323" s="15" t="s">
        <v>124</v>
      </c>
      <c r="K323" s="36">
        <v>14083.528475037287</v>
      </c>
      <c r="L323" s="36">
        <v>14346.605178514874</v>
      </c>
      <c r="M323" s="36">
        <v>14032.961343604007</v>
      </c>
      <c r="N323" s="36">
        <v>13476.229839748121</v>
      </c>
      <c r="O323" s="36">
        <v>13459.868187541713</v>
      </c>
      <c r="P323" s="36">
        <v>13329.038027355587</v>
      </c>
      <c r="Q323" s="36">
        <v>7095.1258135607522</v>
      </c>
      <c r="R323" s="36">
        <v>89823.356865362337</v>
      </c>
    </row>
    <row r="324" spans="10:18">
      <c r="J324" s="15" t="s">
        <v>125</v>
      </c>
      <c r="K324" s="19">
        <v>1012551.9598109433</v>
      </c>
      <c r="L324" s="19">
        <v>1123553.7449324508</v>
      </c>
      <c r="M324" s="19">
        <v>1040866.610327883</v>
      </c>
      <c r="N324" s="19">
        <v>1077455.2450209032</v>
      </c>
      <c r="O324" s="19">
        <v>1116804.9529102086</v>
      </c>
      <c r="P324" s="19">
        <v>1109243.3701021087</v>
      </c>
      <c r="Q324" s="19">
        <v>1150088.3901666908</v>
      </c>
      <c r="R324" s="19">
        <v>7630564.2732711881</v>
      </c>
    </row>
    <row r="325" spans="10:18">
      <c r="J325" s="15" t="s">
        <v>126</v>
      </c>
      <c r="K325" s="19">
        <v>610994316</v>
      </c>
      <c r="L325" s="19">
        <v>623356353</v>
      </c>
      <c r="M325" s="19">
        <v>602546177</v>
      </c>
      <c r="N325" s="19">
        <v>605242051</v>
      </c>
      <c r="O325" s="19">
        <v>620818608</v>
      </c>
      <c r="P325" s="19">
        <v>618747572</v>
      </c>
      <c r="Q325" s="19">
        <v>332801820</v>
      </c>
      <c r="R325" s="19">
        <v>4014506897</v>
      </c>
    </row>
  </sheetData>
  <sortState xmlns:xlrd2="http://schemas.microsoft.com/office/spreadsheetml/2017/richdata2" ref="T226:V240">
    <sortCondition descending="1" ref="U226:U240"/>
  </sortState>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B8E3-7268-4240-860C-A3AF00F4A78D}">
  <dimension ref="A1:Q117"/>
  <sheetViews>
    <sheetView workbookViewId="0"/>
    <sheetView workbookViewId="1"/>
  </sheetViews>
  <sheetFormatPr defaultRowHeight="15.75"/>
  <cols>
    <col min="1" max="1" width="28.5" bestFit="1" customWidth="1"/>
    <col min="2" max="2" width="10.25" bestFit="1" customWidth="1"/>
    <col min="3" max="3" width="19" style="5" bestFit="1" customWidth="1"/>
    <col min="4" max="4" width="20.875" style="5" bestFit="1" customWidth="1"/>
    <col min="5" max="5" width="11.125" bestFit="1" customWidth="1"/>
    <col min="6" max="6" width="14.125" bestFit="1" customWidth="1"/>
    <col min="9" max="9" width="36.875" bestFit="1" customWidth="1"/>
    <col min="10" max="10" width="16" bestFit="1" customWidth="1"/>
    <col min="11" max="16" width="13" bestFit="1" customWidth="1"/>
    <col min="17" max="17" width="14.75" bestFit="1" customWidth="1"/>
    <col min="18" max="22" width="27.625" bestFit="1" customWidth="1"/>
    <col min="23" max="23" width="30.75" bestFit="1" customWidth="1"/>
    <col min="24" max="24" width="32.625" bestFit="1" customWidth="1"/>
  </cols>
  <sheetData>
    <row r="1" spans="1:17">
      <c r="A1" s="64" t="s">
        <v>127</v>
      </c>
      <c r="B1" s="64"/>
      <c r="C1" s="107"/>
      <c r="D1" s="107"/>
      <c r="E1" s="64"/>
      <c r="F1" s="64"/>
      <c r="I1" s="65"/>
      <c r="J1" s="65" t="s">
        <v>40</v>
      </c>
      <c r="K1" s="65"/>
      <c r="L1" s="65"/>
      <c r="M1" s="65"/>
      <c r="N1" s="65"/>
      <c r="O1" s="65"/>
      <c r="P1" s="65"/>
      <c r="Q1" s="65"/>
    </row>
    <row r="2" spans="1:17">
      <c r="A2" s="49" t="s">
        <v>50</v>
      </c>
      <c r="B2" s="49" t="s">
        <v>80</v>
      </c>
      <c r="C2" s="108" t="s">
        <v>75</v>
      </c>
      <c r="D2" s="108" t="s">
        <v>76</v>
      </c>
      <c r="E2" s="49" t="s">
        <v>81</v>
      </c>
      <c r="F2" s="49" t="s">
        <v>82</v>
      </c>
      <c r="G2" t="s">
        <v>74</v>
      </c>
      <c r="I2" s="13" t="s">
        <v>41</v>
      </c>
      <c r="J2" s="13">
        <v>2014</v>
      </c>
      <c r="K2" s="13">
        <v>2015</v>
      </c>
      <c r="L2" s="13">
        <v>2016</v>
      </c>
      <c r="M2" s="13">
        <v>2017</v>
      </c>
      <c r="N2" s="13">
        <v>2018</v>
      </c>
      <c r="O2" s="13">
        <v>2019</v>
      </c>
      <c r="P2" s="13">
        <v>2020</v>
      </c>
      <c r="Q2" s="13" t="s">
        <v>46</v>
      </c>
    </row>
    <row r="3" spans="1:17">
      <c r="A3" t="s">
        <v>101</v>
      </c>
      <c r="B3">
        <v>2014</v>
      </c>
      <c r="C3" s="5">
        <v>768</v>
      </c>
      <c r="D3" s="5">
        <v>382</v>
      </c>
      <c r="E3" s="3">
        <v>51688</v>
      </c>
      <c r="F3" s="3">
        <v>19721973</v>
      </c>
      <c r="G3" t="s">
        <v>42</v>
      </c>
      <c r="I3" s="34" t="s">
        <v>42</v>
      </c>
      <c r="J3" s="93"/>
      <c r="K3" s="93"/>
      <c r="L3" s="93"/>
      <c r="M3" s="93"/>
      <c r="N3" s="93"/>
      <c r="O3" s="93"/>
      <c r="P3" s="93"/>
      <c r="Q3" s="93"/>
    </row>
    <row r="4" spans="1:17">
      <c r="A4" t="s">
        <v>101</v>
      </c>
      <c r="B4">
        <v>2015</v>
      </c>
      <c r="C4" s="5">
        <v>638</v>
      </c>
      <c r="D4" s="5">
        <v>368</v>
      </c>
      <c r="E4" s="3">
        <v>52066</v>
      </c>
      <c r="F4" s="3">
        <v>19157546</v>
      </c>
      <c r="G4" t="s">
        <v>42</v>
      </c>
      <c r="I4" s="100" t="s">
        <v>49</v>
      </c>
      <c r="J4" s="101"/>
      <c r="K4" s="101"/>
      <c r="L4" s="101"/>
      <c r="M4" s="101"/>
      <c r="N4" s="101"/>
      <c r="O4" s="101"/>
      <c r="P4" s="101"/>
      <c r="Q4" s="101"/>
    </row>
    <row r="5" spans="1:17">
      <c r="A5" t="s">
        <v>101</v>
      </c>
      <c r="B5">
        <v>2016</v>
      </c>
      <c r="C5" s="5">
        <v>615</v>
      </c>
      <c r="D5" s="5">
        <v>292</v>
      </c>
      <c r="E5" s="3">
        <v>56116</v>
      </c>
      <c r="F5" s="3">
        <v>16411463</v>
      </c>
      <c r="G5" t="s">
        <v>42</v>
      </c>
      <c r="I5" s="37" t="s">
        <v>84</v>
      </c>
      <c r="J5" s="36">
        <v>3301</v>
      </c>
      <c r="K5" s="36">
        <v>3360</v>
      </c>
      <c r="L5" s="36">
        <v>3353</v>
      </c>
      <c r="M5" s="36">
        <v>3362</v>
      </c>
      <c r="N5" s="36">
        <v>3449</v>
      </c>
      <c r="O5" s="36">
        <v>3501</v>
      </c>
      <c r="P5" s="36">
        <v>3428</v>
      </c>
      <c r="Q5" s="36">
        <v>23754</v>
      </c>
    </row>
    <row r="6" spans="1:17">
      <c r="A6" t="s">
        <v>101</v>
      </c>
      <c r="B6">
        <v>2017</v>
      </c>
      <c r="C6" s="5">
        <v>329</v>
      </c>
      <c r="D6" s="5">
        <v>151</v>
      </c>
      <c r="E6" s="3">
        <v>71475</v>
      </c>
      <c r="F6" s="3">
        <v>10777860</v>
      </c>
      <c r="G6" t="s">
        <v>42</v>
      </c>
      <c r="I6" s="37" t="s">
        <v>83</v>
      </c>
      <c r="J6" s="36">
        <v>2166</v>
      </c>
      <c r="K6" s="36">
        <v>2200</v>
      </c>
      <c r="L6" s="36">
        <v>2212</v>
      </c>
      <c r="M6" s="36">
        <v>2002</v>
      </c>
      <c r="N6" s="36">
        <v>1918</v>
      </c>
      <c r="O6" s="36">
        <v>1921</v>
      </c>
      <c r="P6" s="36">
        <v>1601</v>
      </c>
      <c r="Q6" s="36">
        <v>14020</v>
      </c>
    </row>
    <row r="7" spans="1:17">
      <c r="A7" t="s">
        <v>101</v>
      </c>
      <c r="B7">
        <v>2018</v>
      </c>
      <c r="C7" s="5">
        <v>341</v>
      </c>
      <c r="D7" s="5">
        <v>148</v>
      </c>
      <c r="E7" s="3">
        <v>69459</v>
      </c>
      <c r="F7" s="3">
        <v>10299719</v>
      </c>
      <c r="G7" t="s">
        <v>42</v>
      </c>
      <c r="I7" s="37" t="s">
        <v>52</v>
      </c>
      <c r="J7" s="36">
        <v>881</v>
      </c>
      <c r="K7" s="36">
        <v>974</v>
      </c>
      <c r="L7" s="36">
        <v>1010</v>
      </c>
      <c r="M7" s="36">
        <v>1065</v>
      </c>
      <c r="N7" s="36">
        <v>1103</v>
      </c>
      <c r="O7" s="36">
        <v>1118</v>
      </c>
      <c r="P7" s="36">
        <v>717</v>
      </c>
      <c r="Q7" s="36">
        <v>6868</v>
      </c>
    </row>
    <row r="8" spans="1:17">
      <c r="A8" t="s">
        <v>101</v>
      </c>
      <c r="B8">
        <v>2019</v>
      </c>
      <c r="C8" s="5">
        <v>451</v>
      </c>
      <c r="D8" s="5">
        <v>186</v>
      </c>
      <c r="E8" s="3">
        <v>60542</v>
      </c>
      <c r="F8" s="3">
        <v>11259696</v>
      </c>
      <c r="G8" t="s">
        <v>42</v>
      </c>
      <c r="I8" s="37" t="s">
        <v>101</v>
      </c>
      <c r="J8" s="36">
        <v>768</v>
      </c>
      <c r="K8" s="36">
        <v>638</v>
      </c>
      <c r="L8" s="36">
        <v>615</v>
      </c>
      <c r="M8" s="36">
        <v>329</v>
      </c>
      <c r="N8" s="36">
        <v>341</v>
      </c>
      <c r="O8" s="36">
        <v>451</v>
      </c>
      <c r="P8" s="36">
        <v>364</v>
      </c>
      <c r="Q8" s="36">
        <v>3506</v>
      </c>
    </row>
    <row r="9" spans="1:17">
      <c r="A9" t="s">
        <v>101</v>
      </c>
      <c r="B9">
        <v>2020</v>
      </c>
      <c r="C9" s="5">
        <v>364</v>
      </c>
      <c r="D9" s="5">
        <v>110</v>
      </c>
      <c r="E9" s="3">
        <v>60082</v>
      </c>
      <c r="F9" s="3">
        <v>6602226</v>
      </c>
      <c r="G9" t="s">
        <v>42</v>
      </c>
      <c r="I9" s="100" t="s">
        <v>62</v>
      </c>
      <c r="J9" s="101"/>
      <c r="K9" s="101"/>
      <c r="L9" s="101"/>
      <c r="M9" s="101"/>
      <c r="N9" s="101"/>
      <c r="O9" s="101"/>
      <c r="P9" s="101"/>
      <c r="Q9" s="101"/>
    </row>
    <row r="10" spans="1:17">
      <c r="A10" t="s">
        <v>52</v>
      </c>
      <c r="B10">
        <v>2014</v>
      </c>
      <c r="C10" s="5">
        <v>881</v>
      </c>
      <c r="D10" s="5">
        <v>456</v>
      </c>
      <c r="E10" s="3">
        <v>64285</v>
      </c>
      <c r="F10" s="3">
        <v>29327157</v>
      </c>
      <c r="G10" t="s">
        <v>42</v>
      </c>
      <c r="I10" s="37" t="s">
        <v>84</v>
      </c>
      <c r="J10" s="36">
        <v>3055</v>
      </c>
      <c r="K10" s="36">
        <v>3166</v>
      </c>
      <c r="L10" s="36">
        <v>3161</v>
      </c>
      <c r="M10" s="36">
        <v>3203</v>
      </c>
      <c r="N10" s="36">
        <v>3205</v>
      </c>
      <c r="O10" s="36">
        <v>3272</v>
      </c>
      <c r="P10" s="36">
        <v>1888</v>
      </c>
      <c r="Q10" s="36">
        <v>20950</v>
      </c>
    </row>
    <row r="11" spans="1:17">
      <c r="A11" t="s">
        <v>52</v>
      </c>
      <c r="B11">
        <v>2015</v>
      </c>
      <c r="C11" s="5">
        <v>974</v>
      </c>
      <c r="D11" s="5">
        <v>500</v>
      </c>
      <c r="E11" s="3">
        <v>64902</v>
      </c>
      <c r="F11" s="3">
        <v>32441542</v>
      </c>
      <c r="G11" t="s">
        <v>42</v>
      </c>
      <c r="I11" s="37" t="s">
        <v>83</v>
      </c>
      <c r="J11" s="36">
        <v>1563</v>
      </c>
      <c r="K11" s="36">
        <v>1629</v>
      </c>
      <c r="L11" s="36">
        <v>1640</v>
      </c>
      <c r="M11" s="36">
        <v>1476</v>
      </c>
      <c r="N11" s="36">
        <v>1420</v>
      </c>
      <c r="O11" s="36">
        <v>1381</v>
      </c>
      <c r="P11" s="36">
        <v>705</v>
      </c>
      <c r="Q11" s="36">
        <v>9814</v>
      </c>
    </row>
    <row r="12" spans="1:17">
      <c r="A12" t="s">
        <v>52</v>
      </c>
      <c r="B12">
        <v>2016</v>
      </c>
      <c r="C12" s="5">
        <v>1010</v>
      </c>
      <c r="D12" s="5">
        <v>507</v>
      </c>
      <c r="E12" s="3">
        <v>65024</v>
      </c>
      <c r="F12" s="3">
        <v>32965951</v>
      </c>
      <c r="G12" t="s">
        <v>42</v>
      </c>
      <c r="I12" s="37" t="s">
        <v>52</v>
      </c>
      <c r="J12" s="174">
        <v>456</v>
      </c>
      <c r="K12" s="36">
        <v>500</v>
      </c>
      <c r="L12" s="36">
        <v>507</v>
      </c>
      <c r="M12" s="36">
        <v>501</v>
      </c>
      <c r="N12" s="36">
        <v>511</v>
      </c>
      <c r="O12" s="36">
        <v>503</v>
      </c>
      <c r="P12" s="36">
        <v>231</v>
      </c>
      <c r="Q12" s="36">
        <v>3209</v>
      </c>
    </row>
    <row r="13" spans="1:17">
      <c r="A13" t="s">
        <v>52</v>
      </c>
      <c r="B13">
        <v>2017</v>
      </c>
      <c r="C13" s="5">
        <v>1065</v>
      </c>
      <c r="D13" s="5">
        <v>501</v>
      </c>
      <c r="E13" s="3">
        <v>66716</v>
      </c>
      <c r="F13" s="3">
        <v>33396980</v>
      </c>
      <c r="G13" t="s">
        <v>42</v>
      </c>
      <c r="I13" s="37" t="s">
        <v>101</v>
      </c>
      <c r="J13" s="36">
        <v>382</v>
      </c>
      <c r="K13" s="36">
        <v>368</v>
      </c>
      <c r="L13" s="36">
        <v>292</v>
      </c>
      <c r="M13" s="36">
        <v>151</v>
      </c>
      <c r="N13" s="36">
        <v>148</v>
      </c>
      <c r="O13" s="36">
        <v>186</v>
      </c>
      <c r="P13" s="36">
        <v>110</v>
      </c>
      <c r="Q13" s="36">
        <v>1637</v>
      </c>
    </row>
    <row r="14" spans="1:17">
      <c r="A14" t="s">
        <v>52</v>
      </c>
      <c r="B14">
        <v>2018</v>
      </c>
      <c r="C14" s="5">
        <v>1103</v>
      </c>
      <c r="D14" s="5">
        <v>511</v>
      </c>
      <c r="E14" s="3">
        <v>67534</v>
      </c>
      <c r="F14" s="3">
        <v>34509225</v>
      </c>
      <c r="G14" t="s">
        <v>42</v>
      </c>
      <c r="I14" s="100" t="s">
        <v>51</v>
      </c>
      <c r="J14" s="48"/>
      <c r="K14" s="48"/>
      <c r="L14" s="48"/>
      <c r="M14" s="48"/>
      <c r="N14" s="48"/>
      <c r="O14" s="48"/>
      <c r="P14" s="48"/>
      <c r="Q14" s="48"/>
    </row>
    <row r="15" spans="1:17">
      <c r="A15" t="s">
        <v>52</v>
      </c>
      <c r="B15">
        <v>2019</v>
      </c>
      <c r="C15" s="5">
        <v>1118</v>
      </c>
      <c r="D15" s="5">
        <v>503</v>
      </c>
      <c r="E15" s="3">
        <v>68033</v>
      </c>
      <c r="F15" s="3">
        <v>34196544</v>
      </c>
      <c r="G15" t="s">
        <v>42</v>
      </c>
      <c r="I15" s="37" t="s">
        <v>84</v>
      </c>
      <c r="J15" s="19">
        <v>61354</v>
      </c>
      <c r="K15" s="19">
        <v>61510</v>
      </c>
      <c r="L15" s="19">
        <v>62325</v>
      </c>
      <c r="M15" s="19">
        <v>63644</v>
      </c>
      <c r="N15" s="19">
        <v>66403</v>
      </c>
      <c r="O15" s="19">
        <v>65446</v>
      </c>
      <c r="P15" s="19">
        <v>65304</v>
      </c>
      <c r="Q15" s="19">
        <v>445986</v>
      </c>
    </row>
    <row r="16" spans="1:17">
      <c r="A16" t="s">
        <v>52</v>
      </c>
      <c r="B16">
        <v>2020</v>
      </c>
      <c r="C16" s="5">
        <v>717</v>
      </c>
      <c r="D16" s="5">
        <v>231</v>
      </c>
      <c r="E16" s="3">
        <v>67987</v>
      </c>
      <c r="F16" s="3">
        <v>15693503</v>
      </c>
      <c r="G16" t="s">
        <v>42</v>
      </c>
      <c r="I16" s="37" t="s">
        <v>83</v>
      </c>
      <c r="J16" s="19">
        <v>18462</v>
      </c>
      <c r="K16" s="19">
        <v>16218</v>
      </c>
      <c r="L16" s="19">
        <v>14954</v>
      </c>
      <c r="M16" s="19">
        <v>15345</v>
      </c>
      <c r="N16" s="19">
        <v>15161</v>
      </c>
      <c r="O16" s="19">
        <v>17122</v>
      </c>
      <c r="P16" s="19">
        <v>18683</v>
      </c>
      <c r="Q16" s="19">
        <v>115945</v>
      </c>
    </row>
    <row r="17" spans="1:17">
      <c r="A17" t="s">
        <v>83</v>
      </c>
      <c r="B17">
        <v>2014</v>
      </c>
      <c r="C17" s="5">
        <v>2166</v>
      </c>
      <c r="D17" s="5">
        <v>1563</v>
      </c>
      <c r="E17" s="3">
        <v>18462</v>
      </c>
      <c r="F17" s="3">
        <v>28848591</v>
      </c>
      <c r="G17" t="s">
        <v>42</v>
      </c>
      <c r="I17" s="37" t="s">
        <v>52</v>
      </c>
      <c r="J17" s="173">
        <v>64285</v>
      </c>
      <c r="K17" s="19">
        <v>64902</v>
      </c>
      <c r="L17" s="19">
        <v>65024</v>
      </c>
      <c r="M17" s="19">
        <v>66716</v>
      </c>
      <c r="N17" s="19">
        <v>67534</v>
      </c>
      <c r="O17" s="19">
        <v>68033</v>
      </c>
      <c r="P17" s="19">
        <v>67987</v>
      </c>
      <c r="Q17" s="19">
        <v>464481</v>
      </c>
    </row>
    <row r="18" spans="1:17">
      <c r="A18" t="s">
        <v>83</v>
      </c>
      <c r="B18">
        <v>2015</v>
      </c>
      <c r="C18" s="5">
        <v>2200</v>
      </c>
      <c r="D18" s="5">
        <v>1629</v>
      </c>
      <c r="E18" s="3">
        <v>16218</v>
      </c>
      <c r="F18" s="3">
        <v>26414193</v>
      </c>
      <c r="G18" t="s">
        <v>42</v>
      </c>
      <c r="I18" s="37" t="s">
        <v>101</v>
      </c>
      <c r="J18" s="19">
        <v>51688</v>
      </c>
      <c r="K18" s="19">
        <v>52066</v>
      </c>
      <c r="L18" s="19">
        <v>56116</v>
      </c>
      <c r="M18" s="19">
        <v>71475</v>
      </c>
      <c r="N18" s="19">
        <v>69459</v>
      </c>
      <c r="O18" s="19">
        <v>60542</v>
      </c>
      <c r="P18" s="19">
        <v>60082</v>
      </c>
      <c r="Q18" s="19">
        <v>421428</v>
      </c>
    </row>
    <row r="19" spans="1:17">
      <c r="A19" t="s">
        <v>83</v>
      </c>
      <c r="B19">
        <v>2016</v>
      </c>
      <c r="C19" s="5">
        <v>2212</v>
      </c>
      <c r="D19" s="5">
        <v>1640</v>
      </c>
      <c r="E19" s="3">
        <v>14954</v>
      </c>
      <c r="F19" s="3">
        <v>24529120</v>
      </c>
      <c r="G19" t="s">
        <v>42</v>
      </c>
      <c r="I19" s="100" t="s">
        <v>39</v>
      </c>
      <c r="J19" s="48">
        <f>J22/J12</f>
        <v>64313.940789473687</v>
      </c>
      <c r="K19" s="48"/>
      <c r="L19" s="48"/>
      <c r="M19" s="48"/>
      <c r="N19" s="48"/>
      <c r="O19" s="48"/>
      <c r="P19" s="48"/>
      <c r="Q19" s="48"/>
    </row>
    <row r="20" spans="1:17">
      <c r="A20" t="s">
        <v>83</v>
      </c>
      <c r="B20">
        <v>2017</v>
      </c>
      <c r="C20" s="5">
        <v>2002</v>
      </c>
      <c r="D20" s="5">
        <v>1476</v>
      </c>
      <c r="E20" s="3">
        <v>15345</v>
      </c>
      <c r="F20" s="3">
        <v>22646396</v>
      </c>
      <c r="G20" t="s">
        <v>42</v>
      </c>
      <c r="I20" s="37" t="s">
        <v>84</v>
      </c>
      <c r="J20" s="173">
        <v>187448581</v>
      </c>
      <c r="K20" s="19">
        <v>194762911</v>
      </c>
      <c r="L20" s="19">
        <v>197023343</v>
      </c>
      <c r="M20" s="19">
        <v>203829569</v>
      </c>
      <c r="N20" s="19">
        <v>212830631</v>
      </c>
      <c r="O20" s="19">
        <v>214167640</v>
      </c>
      <c r="P20" s="19">
        <v>123298073</v>
      </c>
      <c r="Q20" s="19">
        <v>1333360748</v>
      </c>
    </row>
    <row r="21" spans="1:17">
      <c r="A21" t="s">
        <v>83</v>
      </c>
      <c r="B21">
        <v>2018</v>
      </c>
      <c r="C21" s="5">
        <v>1918</v>
      </c>
      <c r="D21" s="5">
        <v>1420</v>
      </c>
      <c r="E21" s="3">
        <v>15161</v>
      </c>
      <c r="F21" s="3">
        <v>21524569</v>
      </c>
      <c r="G21" t="s">
        <v>42</v>
      </c>
      <c r="I21" s="37" t="s">
        <v>83</v>
      </c>
      <c r="J21" s="19">
        <v>28848591</v>
      </c>
      <c r="K21" s="19">
        <v>26414193</v>
      </c>
      <c r="L21" s="19">
        <v>24529120</v>
      </c>
      <c r="M21" s="19">
        <v>22646396</v>
      </c>
      <c r="N21" s="19">
        <v>21524569</v>
      </c>
      <c r="O21" s="19">
        <v>23642717</v>
      </c>
      <c r="P21" s="19">
        <v>13174054</v>
      </c>
      <c r="Q21" s="19">
        <v>160779640</v>
      </c>
    </row>
    <row r="22" spans="1:17">
      <c r="A22" t="s">
        <v>83</v>
      </c>
      <c r="B22">
        <v>2019</v>
      </c>
      <c r="C22" s="5">
        <v>1921</v>
      </c>
      <c r="D22" s="5">
        <v>1381</v>
      </c>
      <c r="E22" s="3">
        <v>17122</v>
      </c>
      <c r="F22" s="3">
        <v>23642717</v>
      </c>
      <c r="G22" t="s">
        <v>42</v>
      </c>
      <c r="I22" s="37" t="s">
        <v>52</v>
      </c>
      <c r="J22" s="19">
        <v>29327157</v>
      </c>
      <c r="K22" s="19">
        <v>32441542</v>
      </c>
      <c r="L22" s="19">
        <v>32965951</v>
      </c>
      <c r="M22" s="19">
        <v>33396980</v>
      </c>
      <c r="N22" s="19">
        <v>34509225</v>
      </c>
      <c r="O22" s="19">
        <v>34196544</v>
      </c>
      <c r="P22" s="19">
        <v>15693503</v>
      </c>
      <c r="Q22" s="19">
        <v>212530902</v>
      </c>
    </row>
    <row r="23" spans="1:17">
      <c r="A23" t="s">
        <v>83</v>
      </c>
      <c r="B23">
        <v>2020</v>
      </c>
      <c r="C23" s="5">
        <v>1601</v>
      </c>
      <c r="D23" s="5">
        <v>705</v>
      </c>
      <c r="E23" s="3">
        <v>18683</v>
      </c>
      <c r="F23" s="3">
        <v>13174054</v>
      </c>
      <c r="G23" t="s">
        <v>42</v>
      </c>
      <c r="I23" s="37" t="s">
        <v>101</v>
      </c>
      <c r="J23" s="19">
        <v>19721973</v>
      </c>
      <c r="K23" s="19">
        <v>19157546</v>
      </c>
      <c r="L23" s="19">
        <v>16411463</v>
      </c>
      <c r="M23" s="19">
        <v>10777860</v>
      </c>
      <c r="N23" s="19">
        <v>10299719</v>
      </c>
      <c r="O23" s="19">
        <v>11259696</v>
      </c>
      <c r="P23" s="19">
        <v>6602226</v>
      </c>
      <c r="Q23" s="19">
        <v>94230483</v>
      </c>
    </row>
    <row r="24" spans="1:17">
      <c r="A24" t="s">
        <v>84</v>
      </c>
      <c r="B24">
        <v>2014</v>
      </c>
      <c r="C24" s="5">
        <v>3301</v>
      </c>
      <c r="D24" s="5">
        <v>3055</v>
      </c>
      <c r="E24" s="3">
        <v>61354</v>
      </c>
      <c r="F24" s="3">
        <v>187448581</v>
      </c>
      <c r="G24" t="s">
        <v>42</v>
      </c>
      <c r="I24" s="102" t="s">
        <v>128</v>
      </c>
      <c r="J24" s="103">
        <v>7116</v>
      </c>
      <c r="K24" s="103">
        <v>7172</v>
      </c>
      <c r="L24" s="103">
        <v>7190</v>
      </c>
      <c r="M24" s="103">
        <v>6758</v>
      </c>
      <c r="N24" s="103">
        <v>6811</v>
      </c>
      <c r="O24" s="103">
        <v>6991</v>
      </c>
      <c r="P24" s="103">
        <v>6110</v>
      </c>
      <c r="Q24" s="103">
        <v>48148</v>
      </c>
    </row>
    <row r="25" spans="1:17">
      <c r="A25" t="s">
        <v>84</v>
      </c>
      <c r="B25">
        <v>2015</v>
      </c>
      <c r="C25" s="5">
        <v>3360</v>
      </c>
      <c r="D25" s="5">
        <v>3166</v>
      </c>
      <c r="E25" s="3">
        <v>61510</v>
      </c>
      <c r="F25" s="3">
        <v>194762911</v>
      </c>
      <c r="G25" t="s">
        <v>42</v>
      </c>
      <c r="I25" s="102" t="s">
        <v>129</v>
      </c>
      <c r="J25" s="103">
        <v>5456</v>
      </c>
      <c r="K25" s="103">
        <v>5663</v>
      </c>
      <c r="L25" s="103">
        <v>5600</v>
      </c>
      <c r="M25" s="103">
        <v>5331</v>
      </c>
      <c r="N25" s="103">
        <v>5284</v>
      </c>
      <c r="O25" s="103">
        <v>5342</v>
      </c>
      <c r="P25" s="103">
        <v>2934</v>
      </c>
      <c r="Q25" s="103">
        <v>35610</v>
      </c>
    </row>
    <row r="26" spans="1:17">
      <c r="A26" t="s">
        <v>84</v>
      </c>
      <c r="B26">
        <v>2016</v>
      </c>
      <c r="C26" s="5">
        <v>3353</v>
      </c>
      <c r="D26" s="5">
        <v>3161</v>
      </c>
      <c r="E26" s="3">
        <v>62325</v>
      </c>
      <c r="F26" s="3">
        <v>197023343</v>
      </c>
      <c r="G26" t="s">
        <v>42</v>
      </c>
      <c r="I26" s="102" t="s">
        <v>130</v>
      </c>
      <c r="J26" s="104">
        <v>195789</v>
      </c>
      <c r="K26" s="104">
        <v>194696</v>
      </c>
      <c r="L26" s="104">
        <v>198419</v>
      </c>
      <c r="M26" s="104">
        <v>217180</v>
      </c>
      <c r="N26" s="104">
        <v>218557</v>
      </c>
      <c r="O26" s="104">
        <v>211143</v>
      </c>
      <c r="P26" s="104">
        <v>212056</v>
      </c>
      <c r="Q26" s="104">
        <v>1447840</v>
      </c>
    </row>
    <row r="27" spans="1:17">
      <c r="A27" t="s">
        <v>84</v>
      </c>
      <c r="B27">
        <v>2017</v>
      </c>
      <c r="C27" s="5">
        <v>3362</v>
      </c>
      <c r="D27" s="5">
        <v>3203</v>
      </c>
      <c r="E27" s="3">
        <v>63644</v>
      </c>
      <c r="F27" s="3">
        <v>203829569</v>
      </c>
      <c r="G27" t="s">
        <v>42</v>
      </c>
      <c r="I27" s="102" t="s">
        <v>131</v>
      </c>
      <c r="J27" s="104">
        <v>265346302</v>
      </c>
      <c r="K27" s="104">
        <v>272776192</v>
      </c>
      <c r="L27" s="104">
        <v>270929877</v>
      </c>
      <c r="M27" s="104">
        <v>270650805</v>
      </c>
      <c r="N27" s="104">
        <v>279164144</v>
      </c>
      <c r="O27" s="104">
        <v>283266597</v>
      </c>
      <c r="P27" s="104">
        <v>158767856</v>
      </c>
      <c r="Q27" s="104">
        <v>1800901773</v>
      </c>
    </row>
    <row r="28" spans="1:17">
      <c r="A28" t="s">
        <v>84</v>
      </c>
      <c r="B28">
        <v>2018</v>
      </c>
      <c r="C28" s="5">
        <v>3449</v>
      </c>
      <c r="D28" s="5">
        <v>3205</v>
      </c>
      <c r="E28" s="3">
        <v>66403</v>
      </c>
      <c r="F28" s="3">
        <v>212830631</v>
      </c>
      <c r="G28" t="s">
        <v>42</v>
      </c>
      <c r="I28" s="34" t="s">
        <v>44</v>
      </c>
      <c r="J28" s="93"/>
      <c r="K28" s="93"/>
      <c r="L28" s="93"/>
      <c r="M28" s="93"/>
      <c r="N28" s="93"/>
      <c r="O28" s="93"/>
      <c r="P28" s="93"/>
      <c r="Q28" s="93"/>
    </row>
    <row r="29" spans="1:17">
      <c r="A29" t="s">
        <v>84</v>
      </c>
      <c r="B29">
        <v>2019</v>
      </c>
      <c r="C29" s="5">
        <v>3501</v>
      </c>
      <c r="D29" s="5">
        <v>3272</v>
      </c>
      <c r="E29" s="3">
        <v>65446</v>
      </c>
      <c r="F29" s="3">
        <v>214167640</v>
      </c>
      <c r="G29" t="s">
        <v>42</v>
      </c>
      <c r="I29" s="100" t="s">
        <v>49</v>
      </c>
      <c r="J29" s="101"/>
      <c r="K29" s="101"/>
      <c r="L29" s="101"/>
      <c r="M29" s="101"/>
      <c r="N29" s="101"/>
      <c r="O29" s="101"/>
      <c r="P29" s="101"/>
      <c r="Q29" s="101"/>
    </row>
    <row r="30" spans="1:17">
      <c r="A30" t="s">
        <v>84</v>
      </c>
      <c r="B30">
        <v>2020</v>
      </c>
      <c r="C30" s="5">
        <v>3428</v>
      </c>
      <c r="D30" s="5">
        <v>1888</v>
      </c>
      <c r="E30" s="3">
        <v>65304</v>
      </c>
      <c r="F30" s="3">
        <v>123298073</v>
      </c>
      <c r="G30" t="s">
        <v>42</v>
      </c>
      <c r="I30" s="37" t="s">
        <v>52</v>
      </c>
      <c r="J30" s="36">
        <v>6182</v>
      </c>
      <c r="K30" s="36">
        <v>6108</v>
      </c>
      <c r="L30" s="36">
        <v>5811</v>
      </c>
      <c r="M30" s="36">
        <v>5840</v>
      </c>
      <c r="N30" s="36">
        <v>5784</v>
      </c>
      <c r="O30" s="36">
        <v>5609</v>
      </c>
      <c r="P30" s="36">
        <v>4122</v>
      </c>
      <c r="Q30" s="36">
        <v>39456</v>
      </c>
    </row>
    <row r="31" spans="1:17">
      <c r="A31" t="s">
        <v>101</v>
      </c>
      <c r="B31">
        <v>2014</v>
      </c>
      <c r="C31" s="5">
        <v>51</v>
      </c>
      <c r="D31" s="5">
        <v>34</v>
      </c>
      <c r="E31" s="3">
        <v>44381</v>
      </c>
      <c r="F31" s="3">
        <v>1519395</v>
      </c>
      <c r="G31" t="s">
        <v>44</v>
      </c>
      <c r="I31" s="37" t="s">
        <v>83</v>
      </c>
      <c r="J31" s="36">
        <v>3599</v>
      </c>
      <c r="K31" s="36">
        <v>3761</v>
      </c>
      <c r="L31" s="36">
        <v>3766</v>
      </c>
      <c r="M31" s="36">
        <v>3574</v>
      </c>
      <c r="N31" s="36">
        <v>3541</v>
      </c>
      <c r="O31" s="36">
        <v>3725</v>
      </c>
      <c r="P31" s="36">
        <v>3294</v>
      </c>
      <c r="Q31" s="36">
        <v>25260</v>
      </c>
    </row>
    <row r="32" spans="1:17">
      <c r="A32" t="s">
        <v>101</v>
      </c>
      <c r="B32">
        <v>2015</v>
      </c>
      <c r="C32" s="5">
        <v>50</v>
      </c>
      <c r="D32" s="5">
        <v>36</v>
      </c>
      <c r="E32" s="3">
        <v>44046</v>
      </c>
      <c r="F32" s="3">
        <v>1578296</v>
      </c>
      <c r="G32" t="s">
        <v>44</v>
      </c>
      <c r="I32" s="37" t="s">
        <v>84</v>
      </c>
      <c r="J32" s="36">
        <v>1836</v>
      </c>
      <c r="K32" s="36">
        <v>1817</v>
      </c>
      <c r="L32" s="36">
        <v>1804</v>
      </c>
      <c r="M32" s="36">
        <v>1755</v>
      </c>
      <c r="N32" s="36">
        <v>1871</v>
      </c>
      <c r="O32" s="36">
        <v>1847</v>
      </c>
      <c r="P32" s="36">
        <v>1478</v>
      </c>
      <c r="Q32" s="36">
        <v>12408</v>
      </c>
    </row>
    <row r="33" spans="1:17">
      <c r="A33" t="s">
        <v>101</v>
      </c>
      <c r="B33">
        <v>2016</v>
      </c>
      <c r="C33" s="5">
        <v>53</v>
      </c>
      <c r="D33" s="5">
        <v>32</v>
      </c>
      <c r="E33" s="3">
        <v>44795</v>
      </c>
      <c r="F33" s="3">
        <v>1420679</v>
      </c>
      <c r="G33" t="s">
        <v>44</v>
      </c>
      <c r="I33" s="37" t="s">
        <v>101</v>
      </c>
      <c r="J33" s="36">
        <v>51</v>
      </c>
      <c r="K33" s="36">
        <v>50</v>
      </c>
      <c r="L33" s="36">
        <v>53</v>
      </c>
      <c r="M33" s="36">
        <v>37</v>
      </c>
      <c r="N33" s="36">
        <v>37</v>
      </c>
      <c r="O33" s="36">
        <v>44</v>
      </c>
      <c r="P33" s="36">
        <v>37</v>
      </c>
      <c r="Q33" s="36">
        <v>309</v>
      </c>
    </row>
    <row r="34" spans="1:17">
      <c r="A34" t="s">
        <v>101</v>
      </c>
      <c r="B34">
        <v>2017</v>
      </c>
      <c r="C34" s="5">
        <v>37</v>
      </c>
      <c r="D34" s="5">
        <v>25</v>
      </c>
      <c r="E34" s="3">
        <v>45770</v>
      </c>
      <c r="F34" s="3">
        <v>1133332</v>
      </c>
      <c r="G34" t="s">
        <v>44</v>
      </c>
      <c r="I34" s="100" t="s">
        <v>62</v>
      </c>
      <c r="J34" s="101"/>
      <c r="K34" s="101"/>
      <c r="L34" s="101"/>
      <c r="M34" s="101"/>
      <c r="N34" s="101"/>
      <c r="O34" s="101"/>
      <c r="P34" s="101"/>
      <c r="Q34" s="101"/>
    </row>
    <row r="35" spans="1:17">
      <c r="A35" t="s">
        <v>101</v>
      </c>
      <c r="B35">
        <v>2018</v>
      </c>
      <c r="C35" s="5">
        <v>37</v>
      </c>
      <c r="D35" s="5">
        <v>26</v>
      </c>
      <c r="E35" s="3">
        <v>45749</v>
      </c>
      <c r="F35" s="3">
        <v>1171916</v>
      </c>
      <c r="G35" t="s">
        <v>44</v>
      </c>
      <c r="I35" s="37" t="s">
        <v>52</v>
      </c>
      <c r="J35" s="172">
        <v>4159</v>
      </c>
      <c r="K35" s="36">
        <v>4110</v>
      </c>
      <c r="L35" s="36">
        <v>3923</v>
      </c>
      <c r="M35" s="36">
        <v>3817</v>
      </c>
      <c r="N35" s="36">
        <v>3782</v>
      </c>
      <c r="O35" s="36">
        <v>3563</v>
      </c>
      <c r="P35" s="36">
        <v>1726</v>
      </c>
      <c r="Q35" s="36">
        <v>25080</v>
      </c>
    </row>
    <row r="36" spans="1:17">
      <c r="A36" t="s">
        <v>101</v>
      </c>
      <c r="B36">
        <v>2019</v>
      </c>
      <c r="C36" s="5">
        <v>44</v>
      </c>
      <c r="D36" s="5">
        <v>31</v>
      </c>
      <c r="E36" s="3">
        <v>45216</v>
      </c>
      <c r="F36" s="3">
        <v>1397354</v>
      </c>
      <c r="G36" t="s">
        <v>44</v>
      </c>
      <c r="I36" s="37" t="s">
        <v>83</v>
      </c>
      <c r="J36" s="36">
        <v>2764</v>
      </c>
      <c r="K36" s="36">
        <v>2840</v>
      </c>
      <c r="L36" s="36">
        <v>2845</v>
      </c>
      <c r="M36" s="36">
        <v>2673</v>
      </c>
      <c r="N36" s="36">
        <v>2673</v>
      </c>
      <c r="O36" s="36">
        <v>2734</v>
      </c>
      <c r="P36" s="36">
        <v>1477</v>
      </c>
      <c r="Q36" s="36">
        <v>18006</v>
      </c>
    </row>
    <row r="37" spans="1:17">
      <c r="A37" t="s">
        <v>101</v>
      </c>
      <c r="B37">
        <v>2020</v>
      </c>
      <c r="C37" s="5">
        <v>37</v>
      </c>
      <c r="D37" s="5">
        <v>16</v>
      </c>
      <c r="E37" s="3">
        <v>43481</v>
      </c>
      <c r="F37" s="3">
        <v>717137</v>
      </c>
      <c r="G37" t="s">
        <v>44</v>
      </c>
      <c r="I37" s="37" t="s">
        <v>84</v>
      </c>
      <c r="J37" s="36">
        <v>1219</v>
      </c>
      <c r="K37" s="36">
        <v>1227</v>
      </c>
      <c r="L37" s="36">
        <v>1187</v>
      </c>
      <c r="M37" s="36">
        <v>1189</v>
      </c>
      <c r="N37" s="36">
        <v>1216</v>
      </c>
      <c r="O37" s="36">
        <v>1176</v>
      </c>
      <c r="P37" s="36">
        <v>646</v>
      </c>
      <c r="Q37" s="36">
        <v>7860</v>
      </c>
    </row>
    <row r="38" spans="1:17">
      <c r="A38" t="s">
        <v>52</v>
      </c>
      <c r="B38">
        <v>2014</v>
      </c>
      <c r="C38" s="5">
        <v>6182</v>
      </c>
      <c r="D38" s="5">
        <v>4159</v>
      </c>
      <c r="E38" s="3">
        <v>59344</v>
      </c>
      <c r="F38" s="3">
        <v>246789800</v>
      </c>
      <c r="G38" t="s">
        <v>44</v>
      </c>
      <c r="I38" s="37" t="s">
        <v>101</v>
      </c>
      <c r="J38" s="36">
        <v>34</v>
      </c>
      <c r="K38" s="36">
        <v>36</v>
      </c>
      <c r="L38" s="36">
        <v>32</v>
      </c>
      <c r="M38" s="36">
        <v>25</v>
      </c>
      <c r="N38" s="36">
        <v>26</v>
      </c>
      <c r="O38" s="36">
        <v>31</v>
      </c>
      <c r="P38" s="36">
        <v>16</v>
      </c>
      <c r="Q38" s="36">
        <v>200</v>
      </c>
    </row>
    <row r="39" spans="1:17">
      <c r="A39" t="s">
        <v>52</v>
      </c>
      <c r="B39">
        <v>2015</v>
      </c>
      <c r="C39" s="5">
        <v>6108</v>
      </c>
      <c r="D39" s="5">
        <v>4110</v>
      </c>
      <c r="E39" s="3">
        <v>60822</v>
      </c>
      <c r="F39" s="3">
        <v>249956406</v>
      </c>
      <c r="G39" t="s">
        <v>44</v>
      </c>
      <c r="I39" s="100" t="s">
        <v>51</v>
      </c>
      <c r="J39" s="48"/>
      <c r="K39" s="48"/>
      <c r="L39" s="48"/>
      <c r="M39" s="48"/>
      <c r="N39" s="48"/>
      <c r="O39" s="48"/>
      <c r="P39" s="48"/>
      <c r="Q39" s="48"/>
    </row>
    <row r="40" spans="1:17">
      <c r="A40" t="s">
        <v>52</v>
      </c>
      <c r="B40">
        <v>2016</v>
      </c>
      <c r="C40" s="5">
        <v>5811</v>
      </c>
      <c r="D40" s="5">
        <v>3923</v>
      </c>
      <c r="E40" s="3">
        <v>60190</v>
      </c>
      <c r="F40" s="3">
        <v>236136392</v>
      </c>
      <c r="G40" t="s">
        <v>44</v>
      </c>
      <c r="I40" s="37" t="s">
        <v>52</v>
      </c>
      <c r="J40" s="171">
        <v>59344</v>
      </c>
      <c r="K40" s="19">
        <v>60822</v>
      </c>
      <c r="L40" s="19">
        <v>60190</v>
      </c>
      <c r="M40" s="19">
        <v>63026</v>
      </c>
      <c r="N40" s="19">
        <v>64510</v>
      </c>
      <c r="O40" s="19">
        <v>65186</v>
      </c>
      <c r="P40" s="19">
        <v>64782</v>
      </c>
      <c r="Q40" s="19">
        <v>437860</v>
      </c>
    </row>
    <row r="41" spans="1:17">
      <c r="A41" t="s">
        <v>52</v>
      </c>
      <c r="B41">
        <v>2017</v>
      </c>
      <c r="C41" s="5">
        <v>5840</v>
      </c>
      <c r="D41" s="5">
        <v>3817</v>
      </c>
      <c r="E41" s="3">
        <v>63026</v>
      </c>
      <c r="F41" s="3">
        <v>240560891</v>
      </c>
      <c r="G41" t="s">
        <v>44</v>
      </c>
      <c r="I41" s="37" t="s">
        <v>83</v>
      </c>
      <c r="J41" s="19">
        <v>17802</v>
      </c>
      <c r="K41" s="19">
        <v>17044</v>
      </c>
      <c r="L41" s="19">
        <v>16032</v>
      </c>
      <c r="M41" s="19">
        <v>15540</v>
      </c>
      <c r="N41" s="19">
        <v>15334</v>
      </c>
      <c r="O41" s="19">
        <v>17637</v>
      </c>
      <c r="P41" s="19">
        <v>19308</v>
      </c>
      <c r="Q41" s="19">
        <v>118697</v>
      </c>
    </row>
    <row r="42" spans="1:17">
      <c r="A42" t="s">
        <v>52</v>
      </c>
      <c r="B42">
        <v>2018</v>
      </c>
      <c r="C42" s="5">
        <v>5784</v>
      </c>
      <c r="D42" s="5">
        <v>3782</v>
      </c>
      <c r="E42" s="3">
        <v>64510</v>
      </c>
      <c r="F42" s="3">
        <v>244006431</v>
      </c>
      <c r="G42" t="s">
        <v>44</v>
      </c>
      <c r="I42" s="37" t="s">
        <v>84</v>
      </c>
      <c r="J42" s="19">
        <v>30019</v>
      </c>
      <c r="K42" s="19">
        <v>31663</v>
      </c>
      <c r="L42" s="19">
        <v>32233</v>
      </c>
      <c r="M42" s="19">
        <v>34640</v>
      </c>
      <c r="N42" s="19">
        <v>36653</v>
      </c>
      <c r="O42" s="19">
        <v>34936</v>
      </c>
      <c r="P42" s="19">
        <v>37587</v>
      </c>
      <c r="Q42" s="19">
        <v>237731</v>
      </c>
    </row>
    <row r="43" spans="1:17">
      <c r="A43" t="s">
        <v>52</v>
      </c>
      <c r="B43">
        <v>2019</v>
      </c>
      <c r="C43" s="5">
        <v>5609</v>
      </c>
      <c r="D43" s="5">
        <v>3563</v>
      </c>
      <c r="E43" s="3">
        <v>65186</v>
      </c>
      <c r="F43" s="3">
        <v>232261653</v>
      </c>
      <c r="G43" t="s">
        <v>44</v>
      </c>
      <c r="I43" s="37" t="s">
        <v>101</v>
      </c>
      <c r="J43" s="19">
        <v>44381</v>
      </c>
      <c r="K43" s="19">
        <v>44046</v>
      </c>
      <c r="L43" s="19">
        <v>44795</v>
      </c>
      <c r="M43" s="19">
        <v>45770</v>
      </c>
      <c r="N43" s="19">
        <v>45749</v>
      </c>
      <c r="O43" s="19">
        <v>45216</v>
      </c>
      <c r="P43" s="19">
        <v>43481</v>
      </c>
      <c r="Q43" s="19">
        <v>313438</v>
      </c>
    </row>
    <row r="44" spans="1:17">
      <c r="A44" t="s">
        <v>52</v>
      </c>
      <c r="B44">
        <v>2020</v>
      </c>
      <c r="C44" s="5">
        <v>4122</v>
      </c>
      <c r="D44" s="5">
        <v>1726</v>
      </c>
      <c r="E44" s="3">
        <v>64782</v>
      </c>
      <c r="F44" s="3">
        <v>111783147</v>
      </c>
      <c r="G44" t="s">
        <v>44</v>
      </c>
      <c r="I44" s="100" t="s">
        <v>39</v>
      </c>
      <c r="J44" s="48"/>
      <c r="K44" s="48"/>
      <c r="L44" s="48"/>
      <c r="M44" s="48"/>
      <c r="N44" s="48"/>
      <c r="O44" s="48"/>
      <c r="P44" s="48"/>
      <c r="Q44" s="48"/>
    </row>
    <row r="45" spans="1:17">
      <c r="A45" t="s">
        <v>83</v>
      </c>
      <c r="B45">
        <v>2014</v>
      </c>
      <c r="C45" s="5">
        <v>3599</v>
      </c>
      <c r="D45" s="5">
        <v>2764</v>
      </c>
      <c r="E45" s="3">
        <v>17802</v>
      </c>
      <c r="F45" s="3">
        <v>49209013</v>
      </c>
      <c r="G45" t="s">
        <v>44</v>
      </c>
      <c r="I45" s="37" t="s">
        <v>52</v>
      </c>
      <c r="J45" s="171">
        <v>246789800</v>
      </c>
      <c r="K45" s="19">
        <v>249956406</v>
      </c>
      <c r="L45" s="19">
        <v>236136392</v>
      </c>
      <c r="M45" s="19">
        <v>240560891</v>
      </c>
      <c r="N45" s="19">
        <v>244006431</v>
      </c>
      <c r="O45" s="19">
        <v>232261653</v>
      </c>
      <c r="P45" s="19">
        <v>111783147</v>
      </c>
      <c r="Q45" s="19">
        <v>1561494720</v>
      </c>
    </row>
    <row r="46" spans="1:17">
      <c r="A46" t="s">
        <v>83</v>
      </c>
      <c r="B46">
        <v>2015</v>
      </c>
      <c r="C46" s="5">
        <v>3761</v>
      </c>
      <c r="D46" s="5">
        <v>2840</v>
      </c>
      <c r="E46" s="3">
        <v>17044</v>
      </c>
      <c r="F46" s="3">
        <v>48405401</v>
      </c>
      <c r="G46" t="s">
        <v>44</v>
      </c>
      <c r="I46" s="37" t="s">
        <v>83</v>
      </c>
      <c r="J46" s="19">
        <v>49209013</v>
      </c>
      <c r="K46" s="19">
        <v>48405401</v>
      </c>
      <c r="L46" s="19">
        <v>45614851</v>
      </c>
      <c r="M46" s="19">
        <v>41540590</v>
      </c>
      <c r="N46" s="19">
        <v>40992203</v>
      </c>
      <c r="O46" s="19">
        <v>48228475</v>
      </c>
      <c r="P46" s="19">
        <v>28524604</v>
      </c>
      <c r="Q46" s="19">
        <v>302515137</v>
      </c>
    </row>
    <row r="47" spans="1:17">
      <c r="A47" t="s">
        <v>83</v>
      </c>
      <c r="B47">
        <v>2016</v>
      </c>
      <c r="C47" s="5">
        <v>3766</v>
      </c>
      <c r="D47" s="5">
        <v>2845</v>
      </c>
      <c r="E47" s="3">
        <v>16032</v>
      </c>
      <c r="F47" s="3">
        <v>45614851</v>
      </c>
      <c r="G47" t="s">
        <v>44</v>
      </c>
      <c r="I47" s="37" t="s">
        <v>84</v>
      </c>
      <c r="J47" s="19">
        <v>36592567</v>
      </c>
      <c r="K47" s="19">
        <v>38863729</v>
      </c>
      <c r="L47" s="19">
        <v>38268356</v>
      </c>
      <c r="M47" s="19">
        <v>41190931</v>
      </c>
      <c r="N47" s="19">
        <v>44572222</v>
      </c>
      <c r="O47" s="19">
        <v>41099225</v>
      </c>
      <c r="P47" s="19">
        <v>24284308</v>
      </c>
      <c r="Q47" s="19">
        <v>264871338</v>
      </c>
    </row>
    <row r="48" spans="1:17">
      <c r="A48" t="s">
        <v>83</v>
      </c>
      <c r="B48">
        <v>2017</v>
      </c>
      <c r="C48" s="5">
        <v>3574</v>
      </c>
      <c r="D48" s="5">
        <v>2673</v>
      </c>
      <c r="E48" s="3">
        <v>15540</v>
      </c>
      <c r="F48" s="3">
        <v>41540590</v>
      </c>
      <c r="G48" t="s">
        <v>44</v>
      </c>
      <c r="I48" s="37" t="s">
        <v>101</v>
      </c>
      <c r="J48" s="19">
        <v>1519395</v>
      </c>
      <c r="K48" s="19">
        <v>1578296</v>
      </c>
      <c r="L48" s="19">
        <v>1420679</v>
      </c>
      <c r="M48" s="19">
        <v>1133332</v>
      </c>
      <c r="N48" s="19">
        <v>1171916</v>
      </c>
      <c r="O48" s="19">
        <v>1397354</v>
      </c>
      <c r="P48" s="19">
        <v>717137</v>
      </c>
      <c r="Q48" s="19">
        <v>8938109</v>
      </c>
    </row>
    <row r="49" spans="1:17">
      <c r="A49" t="s">
        <v>83</v>
      </c>
      <c r="B49">
        <v>2018</v>
      </c>
      <c r="C49" s="5">
        <v>3541</v>
      </c>
      <c r="D49" s="5">
        <v>2673</v>
      </c>
      <c r="E49" s="3">
        <v>15334</v>
      </c>
      <c r="F49" s="3">
        <v>40992203</v>
      </c>
      <c r="G49" t="s">
        <v>44</v>
      </c>
      <c r="I49" s="102" t="s">
        <v>132</v>
      </c>
      <c r="J49" s="103">
        <v>11668</v>
      </c>
      <c r="K49" s="103">
        <v>11736</v>
      </c>
      <c r="L49" s="103">
        <v>11434</v>
      </c>
      <c r="M49" s="103">
        <v>11206</v>
      </c>
      <c r="N49" s="103">
        <v>11233</v>
      </c>
      <c r="O49" s="103">
        <v>11225</v>
      </c>
      <c r="P49" s="103">
        <v>8931</v>
      </c>
      <c r="Q49" s="103">
        <v>77433</v>
      </c>
    </row>
    <row r="50" spans="1:17">
      <c r="A50" t="s">
        <v>83</v>
      </c>
      <c r="B50">
        <v>2019</v>
      </c>
      <c r="C50" s="5">
        <v>3725</v>
      </c>
      <c r="D50" s="5">
        <v>2734</v>
      </c>
      <c r="E50" s="3">
        <v>17637</v>
      </c>
      <c r="F50" s="3">
        <v>48228475</v>
      </c>
      <c r="G50" t="s">
        <v>44</v>
      </c>
      <c r="I50" s="102" t="s">
        <v>133</v>
      </c>
      <c r="J50" s="103">
        <v>8176</v>
      </c>
      <c r="K50" s="103">
        <v>8213</v>
      </c>
      <c r="L50" s="103">
        <v>7987</v>
      </c>
      <c r="M50" s="103">
        <v>7704</v>
      </c>
      <c r="N50" s="103">
        <v>7697</v>
      </c>
      <c r="O50" s="103">
        <v>7504</v>
      </c>
      <c r="P50" s="103">
        <v>3865</v>
      </c>
      <c r="Q50" s="103">
        <v>51146</v>
      </c>
    </row>
    <row r="51" spans="1:17">
      <c r="A51" t="s">
        <v>83</v>
      </c>
      <c r="B51">
        <v>2020</v>
      </c>
      <c r="C51" s="5">
        <v>3294</v>
      </c>
      <c r="D51" s="5">
        <v>1477</v>
      </c>
      <c r="E51" s="3">
        <v>19308</v>
      </c>
      <c r="F51" s="3">
        <v>28524604</v>
      </c>
      <c r="G51" t="s">
        <v>44</v>
      </c>
      <c r="I51" s="102" t="s">
        <v>134</v>
      </c>
      <c r="J51" s="104">
        <v>151546</v>
      </c>
      <c r="K51" s="104">
        <v>153575</v>
      </c>
      <c r="L51" s="104">
        <v>153250</v>
      </c>
      <c r="M51" s="104">
        <v>158976</v>
      </c>
      <c r="N51" s="104">
        <v>162246</v>
      </c>
      <c r="O51" s="104">
        <v>162975</v>
      </c>
      <c r="P51" s="104">
        <v>165158</v>
      </c>
      <c r="Q51" s="104">
        <v>1107726</v>
      </c>
    </row>
    <row r="52" spans="1:17">
      <c r="A52" t="s">
        <v>84</v>
      </c>
      <c r="B52">
        <v>2014</v>
      </c>
      <c r="C52" s="5">
        <v>1836</v>
      </c>
      <c r="D52" s="5">
        <v>1219</v>
      </c>
      <c r="E52" s="3">
        <v>30019</v>
      </c>
      <c r="F52" s="3">
        <v>36592567</v>
      </c>
      <c r="G52" t="s">
        <v>44</v>
      </c>
      <c r="I52" s="102" t="s">
        <v>135</v>
      </c>
      <c r="J52" s="104">
        <v>334110775</v>
      </c>
      <c r="K52" s="104">
        <v>338803832</v>
      </c>
      <c r="L52" s="104">
        <v>321440278</v>
      </c>
      <c r="M52" s="104">
        <v>324425744</v>
      </c>
      <c r="N52" s="104">
        <v>330742772</v>
      </c>
      <c r="O52" s="104">
        <v>322986707</v>
      </c>
      <c r="P52" s="104">
        <v>165309196</v>
      </c>
      <c r="Q52" s="104">
        <v>2137819304</v>
      </c>
    </row>
    <row r="53" spans="1:17">
      <c r="A53" t="s">
        <v>84</v>
      </c>
      <c r="B53">
        <v>2015</v>
      </c>
      <c r="C53" s="5">
        <v>1817</v>
      </c>
      <c r="D53" s="5">
        <v>1227</v>
      </c>
      <c r="E53" s="3">
        <v>31663</v>
      </c>
      <c r="F53" s="3">
        <v>38863729</v>
      </c>
      <c r="G53" t="s">
        <v>44</v>
      </c>
      <c r="I53" s="16" t="s">
        <v>123</v>
      </c>
      <c r="J53" s="94">
        <v>18784</v>
      </c>
      <c r="K53" s="94">
        <v>18908</v>
      </c>
      <c r="L53" s="94">
        <v>18624</v>
      </c>
      <c r="M53" s="94">
        <v>17964</v>
      </c>
      <c r="N53" s="94">
        <v>18044</v>
      </c>
      <c r="O53" s="94">
        <v>18216</v>
      </c>
      <c r="P53" s="94">
        <v>15041</v>
      </c>
      <c r="Q53" s="94">
        <v>125581</v>
      </c>
    </row>
    <row r="54" spans="1:17">
      <c r="A54" t="s">
        <v>84</v>
      </c>
      <c r="B54">
        <v>2016</v>
      </c>
      <c r="C54" s="5">
        <v>1804</v>
      </c>
      <c r="D54" s="5">
        <v>1187</v>
      </c>
      <c r="E54" s="3">
        <v>32233</v>
      </c>
      <c r="F54" s="3">
        <v>38268356</v>
      </c>
      <c r="G54" t="s">
        <v>44</v>
      </c>
      <c r="I54" s="96" t="s">
        <v>124</v>
      </c>
      <c r="J54" s="97">
        <v>13632</v>
      </c>
      <c r="K54" s="97">
        <v>13876</v>
      </c>
      <c r="L54" s="97">
        <v>13587</v>
      </c>
      <c r="M54" s="97">
        <v>13035</v>
      </c>
      <c r="N54" s="97">
        <v>12981</v>
      </c>
      <c r="O54" s="97">
        <v>12846</v>
      </c>
      <c r="P54" s="97">
        <v>6799</v>
      </c>
      <c r="Q54" s="97">
        <v>86756</v>
      </c>
    </row>
    <row r="55" spans="1:17">
      <c r="A55" t="s">
        <v>84</v>
      </c>
      <c r="B55">
        <v>2017</v>
      </c>
      <c r="C55" s="5">
        <v>1755</v>
      </c>
      <c r="D55" s="5">
        <v>1189</v>
      </c>
      <c r="E55" s="3">
        <v>34640</v>
      </c>
      <c r="F55" s="3">
        <v>41190931</v>
      </c>
      <c r="G55" t="s">
        <v>44</v>
      </c>
      <c r="I55" s="96" t="s">
        <v>125</v>
      </c>
      <c r="J55" s="98">
        <v>347335</v>
      </c>
      <c r="K55" s="98">
        <v>348271</v>
      </c>
      <c r="L55" s="98">
        <v>351669</v>
      </c>
      <c r="M55" s="98">
        <v>376156</v>
      </c>
      <c r="N55" s="98">
        <v>380803</v>
      </c>
      <c r="O55" s="98">
        <v>374118</v>
      </c>
      <c r="P55" s="98">
        <v>377214</v>
      </c>
      <c r="Q55" s="98">
        <v>2555566</v>
      </c>
    </row>
    <row r="56" spans="1:17">
      <c r="A56" t="s">
        <v>84</v>
      </c>
      <c r="B56">
        <v>2018</v>
      </c>
      <c r="C56" s="5">
        <v>1871</v>
      </c>
      <c r="D56" s="5">
        <v>1216</v>
      </c>
      <c r="E56" s="3">
        <v>36653</v>
      </c>
      <c r="F56" s="3">
        <v>44572222</v>
      </c>
      <c r="G56" t="s">
        <v>44</v>
      </c>
      <c r="I56" s="96" t="s">
        <v>126</v>
      </c>
      <c r="J56" s="98">
        <v>599457077</v>
      </c>
      <c r="K56" s="98">
        <v>611580024</v>
      </c>
      <c r="L56" s="98">
        <v>592370155</v>
      </c>
      <c r="M56" s="98">
        <v>595076549</v>
      </c>
      <c r="N56" s="98">
        <v>609906916</v>
      </c>
      <c r="O56" s="98">
        <v>606253304</v>
      </c>
      <c r="P56" s="98">
        <v>324077052</v>
      </c>
      <c r="Q56" s="98">
        <v>3938721077</v>
      </c>
    </row>
    <row r="57" spans="1:17">
      <c r="A57" t="s">
        <v>84</v>
      </c>
      <c r="B57">
        <v>2019</v>
      </c>
      <c r="C57" s="5">
        <v>1847</v>
      </c>
      <c r="D57" s="5">
        <v>1176</v>
      </c>
      <c r="E57" s="3">
        <v>34936</v>
      </c>
      <c r="F57" s="3">
        <v>41099225</v>
      </c>
      <c r="G57" t="s">
        <v>44</v>
      </c>
    </row>
    <row r="58" spans="1:17">
      <c r="A58" t="s">
        <v>84</v>
      </c>
      <c r="B58">
        <v>2020</v>
      </c>
      <c r="C58" s="5">
        <v>1478</v>
      </c>
      <c r="D58" s="5">
        <v>646</v>
      </c>
      <c r="E58" s="3">
        <v>37587</v>
      </c>
      <c r="F58" s="3">
        <v>24284308</v>
      </c>
      <c r="G58" t="s">
        <v>44</v>
      </c>
      <c r="J58" s="117">
        <f>J45/J35</f>
        <v>59338.735272902137</v>
      </c>
    </row>
    <row r="62" spans="1:17">
      <c r="J62" s="14" t="s">
        <v>40</v>
      </c>
    </row>
    <row r="63" spans="1:17">
      <c r="I63" s="14" t="s">
        <v>41</v>
      </c>
      <c r="J63">
        <v>2014</v>
      </c>
      <c r="K63">
        <v>2015</v>
      </c>
      <c r="L63">
        <v>2016</v>
      </c>
      <c r="M63">
        <v>2017</v>
      </c>
      <c r="N63">
        <v>2018</v>
      </c>
      <c r="O63">
        <v>2019</v>
      </c>
      <c r="P63">
        <v>2020</v>
      </c>
      <c r="Q63" t="s">
        <v>46</v>
      </c>
    </row>
    <row r="64" spans="1:17">
      <c r="I64" s="15" t="s">
        <v>42</v>
      </c>
      <c r="J64" s="36"/>
      <c r="K64" s="36"/>
      <c r="L64" s="36"/>
      <c r="M64" s="36"/>
      <c r="N64" s="36"/>
      <c r="O64" s="36"/>
      <c r="P64" s="36"/>
      <c r="Q64" s="36"/>
    </row>
    <row r="65" spans="9:17">
      <c r="I65" s="33" t="s">
        <v>49</v>
      </c>
      <c r="J65" s="36"/>
      <c r="K65" s="36"/>
      <c r="L65" s="36"/>
      <c r="M65" s="36"/>
      <c r="N65" s="36"/>
      <c r="O65" s="36"/>
      <c r="P65" s="36"/>
      <c r="Q65" s="36"/>
    </row>
    <row r="66" spans="9:17">
      <c r="I66" s="37" t="s">
        <v>84</v>
      </c>
      <c r="J66" s="36">
        <v>3301</v>
      </c>
      <c r="K66" s="36">
        <v>3360</v>
      </c>
      <c r="L66" s="36">
        <v>3353</v>
      </c>
      <c r="M66" s="36">
        <v>3362</v>
      </c>
      <c r="N66" s="36">
        <v>3449</v>
      </c>
      <c r="O66" s="36">
        <v>3501</v>
      </c>
      <c r="P66" s="36">
        <v>3428</v>
      </c>
      <c r="Q66" s="36">
        <v>23754</v>
      </c>
    </row>
    <row r="67" spans="9:17">
      <c r="I67" s="37" t="s">
        <v>83</v>
      </c>
      <c r="J67" s="36">
        <v>2166</v>
      </c>
      <c r="K67" s="36">
        <v>2200</v>
      </c>
      <c r="L67" s="36">
        <v>2212</v>
      </c>
      <c r="M67" s="36">
        <v>2002</v>
      </c>
      <c r="N67" s="36">
        <v>1918</v>
      </c>
      <c r="O67" s="36">
        <v>1921</v>
      </c>
      <c r="P67" s="36">
        <v>1601</v>
      </c>
      <c r="Q67" s="36">
        <v>14020</v>
      </c>
    </row>
    <row r="68" spans="9:17">
      <c r="I68" s="37" t="s">
        <v>52</v>
      </c>
      <c r="J68" s="36">
        <v>881</v>
      </c>
      <c r="K68" s="36">
        <v>974</v>
      </c>
      <c r="L68" s="36">
        <v>1010</v>
      </c>
      <c r="M68" s="36">
        <v>1065</v>
      </c>
      <c r="N68" s="36">
        <v>1103</v>
      </c>
      <c r="O68" s="36">
        <v>1118</v>
      </c>
      <c r="P68" s="36">
        <v>717</v>
      </c>
      <c r="Q68" s="36">
        <v>6868</v>
      </c>
    </row>
    <row r="69" spans="9:17">
      <c r="I69" s="37" t="s">
        <v>101</v>
      </c>
      <c r="J69" s="36">
        <v>768</v>
      </c>
      <c r="K69" s="36">
        <v>638</v>
      </c>
      <c r="L69" s="36">
        <v>615</v>
      </c>
      <c r="M69" s="36">
        <v>329</v>
      </c>
      <c r="N69" s="36">
        <v>341</v>
      </c>
      <c r="O69" s="36">
        <v>451</v>
      </c>
      <c r="P69" s="36">
        <v>364</v>
      </c>
      <c r="Q69" s="36">
        <v>3506</v>
      </c>
    </row>
    <row r="70" spans="9:17">
      <c r="I70" s="33" t="s">
        <v>62</v>
      </c>
      <c r="J70" s="36"/>
      <c r="K70" s="36"/>
      <c r="L70" s="36"/>
      <c r="M70" s="36"/>
      <c r="N70" s="36"/>
      <c r="O70" s="36"/>
      <c r="P70" s="36"/>
      <c r="Q70" s="36"/>
    </row>
    <row r="71" spans="9:17">
      <c r="I71" s="37" t="s">
        <v>84</v>
      </c>
      <c r="J71" s="36">
        <v>3055</v>
      </c>
      <c r="K71" s="36">
        <v>3166</v>
      </c>
      <c r="L71" s="36">
        <v>3161</v>
      </c>
      <c r="M71" s="36">
        <v>3203</v>
      </c>
      <c r="N71" s="36">
        <v>3205</v>
      </c>
      <c r="O71" s="36">
        <v>3272</v>
      </c>
      <c r="P71" s="36">
        <v>1888</v>
      </c>
      <c r="Q71" s="36">
        <v>20950</v>
      </c>
    </row>
    <row r="72" spans="9:17">
      <c r="I72" s="37" t="s">
        <v>83</v>
      </c>
      <c r="J72" s="36">
        <v>1563</v>
      </c>
      <c r="K72" s="36">
        <v>1629</v>
      </c>
      <c r="L72" s="36">
        <v>1640</v>
      </c>
      <c r="M72" s="36">
        <v>1476</v>
      </c>
      <c r="N72" s="36">
        <v>1420</v>
      </c>
      <c r="O72" s="36">
        <v>1381</v>
      </c>
      <c r="P72" s="36">
        <v>705</v>
      </c>
      <c r="Q72" s="36">
        <v>9814</v>
      </c>
    </row>
    <row r="73" spans="9:17">
      <c r="I73" s="37" t="s">
        <v>52</v>
      </c>
      <c r="J73" s="36">
        <v>456</v>
      </c>
      <c r="K73" s="36">
        <v>500</v>
      </c>
      <c r="L73" s="36">
        <v>507</v>
      </c>
      <c r="M73" s="36">
        <v>501</v>
      </c>
      <c r="N73" s="36">
        <v>511</v>
      </c>
      <c r="O73" s="36">
        <v>503</v>
      </c>
      <c r="P73" s="36">
        <v>231</v>
      </c>
      <c r="Q73" s="36">
        <v>3209</v>
      </c>
    </row>
    <row r="74" spans="9:17">
      <c r="I74" s="37" t="s">
        <v>101</v>
      </c>
      <c r="J74" s="36">
        <v>382</v>
      </c>
      <c r="K74" s="36">
        <v>368</v>
      </c>
      <c r="L74" s="36">
        <v>292</v>
      </c>
      <c r="M74" s="36">
        <v>151</v>
      </c>
      <c r="N74" s="36">
        <v>148</v>
      </c>
      <c r="O74" s="36">
        <v>186</v>
      </c>
      <c r="P74" s="36">
        <v>110</v>
      </c>
      <c r="Q74" s="36">
        <v>1637</v>
      </c>
    </row>
    <row r="75" spans="9:17">
      <c r="I75" s="33" t="s">
        <v>51</v>
      </c>
      <c r="J75" s="19"/>
      <c r="K75" s="19"/>
      <c r="L75" s="19"/>
      <c r="M75" s="19"/>
      <c r="N75" s="19"/>
      <c r="O75" s="19"/>
      <c r="P75" s="19"/>
      <c r="Q75" s="19"/>
    </row>
    <row r="76" spans="9:17">
      <c r="I76" s="37" t="s">
        <v>84</v>
      </c>
      <c r="J76" s="19">
        <v>61354</v>
      </c>
      <c r="K76" s="19">
        <v>61510</v>
      </c>
      <c r="L76" s="19">
        <v>62325</v>
      </c>
      <c r="M76" s="19">
        <v>63644</v>
      </c>
      <c r="N76" s="19">
        <v>66403</v>
      </c>
      <c r="O76" s="19">
        <v>65446</v>
      </c>
      <c r="P76" s="19">
        <v>65304</v>
      </c>
      <c r="Q76" s="19">
        <v>445986</v>
      </c>
    </row>
    <row r="77" spans="9:17">
      <c r="I77" s="37" t="s">
        <v>83</v>
      </c>
      <c r="J77" s="19">
        <v>18462</v>
      </c>
      <c r="K77" s="19">
        <v>16218</v>
      </c>
      <c r="L77" s="19">
        <v>14954</v>
      </c>
      <c r="M77" s="19">
        <v>15345</v>
      </c>
      <c r="N77" s="19">
        <v>15161</v>
      </c>
      <c r="O77" s="19">
        <v>17122</v>
      </c>
      <c r="P77" s="19">
        <v>18683</v>
      </c>
      <c r="Q77" s="19">
        <v>115945</v>
      </c>
    </row>
    <row r="78" spans="9:17">
      <c r="I78" s="37" t="s">
        <v>52</v>
      </c>
      <c r="J78" s="19">
        <v>64285</v>
      </c>
      <c r="K78" s="19">
        <v>64902</v>
      </c>
      <c r="L78" s="19">
        <v>65024</v>
      </c>
      <c r="M78" s="19">
        <v>66716</v>
      </c>
      <c r="N78" s="19">
        <v>67534</v>
      </c>
      <c r="O78" s="19">
        <v>68033</v>
      </c>
      <c r="P78" s="19">
        <v>67987</v>
      </c>
      <c r="Q78" s="19">
        <v>464481</v>
      </c>
    </row>
    <row r="79" spans="9:17">
      <c r="I79" s="37" t="s">
        <v>101</v>
      </c>
      <c r="J79" s="19">
        <v>51688</v>
      </c>
      <c r="K79" s="19">
        <v>52066</v>
      </c>
      <c r="L79" s="19">
        <v>56116</v>
      </c>
      <c r="M79" s="19">
        <v>71475</v>
      </c>
      <c r="N79" s="19">
        <v>69459</v>
      </c>
      <c r="O79" s="19">
        <v>60542</v>
      </c>
      <c r="P79" s="19">
        <v>60082</v>
      </c>
      <c r="Q79" s="19">
        <v>421428</v>
      </c>
    </row>
    <row r="80" spans="9:17">
      <c r="I80" s="33" t="s">
        <v>39</v>
      </c>
      <c r="J80" s="19"/>
      <c r="K80" s="19"/>
      <c r="L80" s="19"/>
      <c r="M80" s="19"/>
      <c r="N80" s="19"/>
      <c r="O80" s="19"/>
      <c r="P80" s="19"/>
      <c r="Q80" s="19"/>
    </row>
    <row r="81" spans="9:17">
      <c r="I81" s="37" t="s">
        <v>84</v>
      </c>
      <c r="J81" s="19">
        <v>187448581</v>
      </c>
      <c r="K81" s="19">
        <v>194762911</v>
      </c>
      <c r="L81" s="19">
        <v>197023343</v>
      </c>
      <c r="M81" s="19">
        <v>203829569</v>
      </c>
      <c r="N81" s="19">
        <v>212830631</v>
      </c>
      <c r="O81" s="19">
        <v>214167640</v>
      </c>
      <c r="P81" s="19">
        <v>123298073</v>
      </c>
      <c r="Q81" s="19">
        <v>1333360748</v>
      </c>
    </row>
    <row r="82" spans="9:17">
      <c r="I82" s="37" t="s">
        <v>83</v>
      </c>
      <c r="J82" s="19">
        <v>28848591</v>
      </c>
      <c r="K82" s="19">
        <v>26414193</v>
      </c>
      <c r="L82" s="19">
        <v>24529120</v>
      </c>
      <c r="M82" s="19">
        <v>22646396</v>
      </c>
      <c r="N82" s="19">
        <v>21524569</v>
      </c>
      <c r="O82" s="19">
        <v>23642717</v>
      </c>
      <c r="P82" s="19">
        <v>13174054</v>
      </c>
      <c r="Q82" s="19">
        <v>160779640</v>
      </c>
    </row>
    <row r="83" spans="9:17">
      <c r="I83" s="37" t="s">
        <v>52</v>
      </c>
      <c r="J83" s="19">
        <v>29327157</v>
      </c>
      <c r="K83" s="19">
        <v>32441542</v>
      </c>
      <c r="L83" s="19">
        <v>32965951</v>
      </c>
      <c r="M83" s="19">
        <v>33396980</v>
      </c>
      <c r="N83" s="19">
        <v>34509225</v>
      </c>
      <c r="O83" s="19">
        <v>34196544</v>
      </c>
      <c r="P83" s="19">
        <v>15693503</v>
      </c>
      <c r="Q83" s="19">
        <v>212530902</v>
      </c>
    </row>
    <row r="84" spans="9:17">
      <c r="I84" s="37" t="s">
        <v>101</v>
      </c>
      <c r="J84" s="19">
        <v>19721973</v>
      </c>
      <c r="K84" s="19">
        <v>19157546</v>
      </c>
      <c r="L84" s="19">
        <v>16411463</v>
      </c>
      <c r="M84" s="19">
        <v>10777860</v>
      </c>
      <c r="N84" s="19">
        <v>10299719</v>
      </c>
      <c r="O84" s="19">
        <v>11259696</v>
      </c>
      <c r="P84" s="19">
        <v>6602226</v>
      </c>
      <c r="Q84" s="19">
        <v>94230483</v>
      </c>
    </row>
    <row r="85" spans="9:17">
      <c r="I85" s="15" t="s">
        <v>128</v>
      </c>
      <c r="J85" s="36">
        <v>7116</v>
      </c>
      <c r="K85" s="36">
        <v>7172</v>
      </c>
      <c r="L85" s="36">
        <v>7190</v>
      </c>
      <c r="M85" s="36">
        <v>6758</v>
      </c>
      <c r="N85" s="36">
        <v>6811</v>
      </c>
      <c r="O85" s="36">
        <v>6991</v>
      </c>
      <c r="P85" s="36">
        <v>6110</v>
      </c>
      <c r="Q85" s="36">
        <v>48148</v>
      </c>
    </row>
    <row r="86" spans="9:17">
      <c r="I86" s="15" t="s">
        <v>129</v>
      </c>
      <c r="J86" s="36">
        <v>5456</v>
      </c>
      <c r="K86" s="36">
        <v>5663</v>
      </c>
      <c r="L86" s="36">
        <v>5600</v>
      </c>
      <c r="M86" s="36">
        <v>5331</v>
      </c>
      <c r="N86" s="36">
        <v>5284</v>
      </c>
      <c r="O86" s="36">
        <v>5342</v>
      </c>
      <c r="P86" s="36">
        <v>2934</v>
      </c>
      <c r="Q86" s="36">
        <v>35610</v>
      </c>
    </row>
    <row r="87" spans="9:17">
      <c r="I87" s="15" t="s">
        <v>130</v>
      </c>
      <c r="J87" s="19">
        <v>195789</v>
      </c>
      <c r="K87" s="19">
        <v>194696</v>
      </c>
      <c r="L87" s="19">
        <v>198419</v>
      </c>
      <c r="M87" s="19">
        <v>217180</v>
      </c>
      <c r="N87" s="19">
        <v>218557</v>
      </c>
      <c r="O87" s="19">
        <v>211143</v>
      </c>
      <c r="P87" s="19">
        <v>212056</v>
      </c>
      <c r="Q87" s="19">
        <v>1447840</v>
      </c>
    </row>
    <row r="88" spans="9:17">
      <c r="I88" s="15" t="s">
        <v>131</v>
      </c>
      <c r="J88" s="19">
        <v>265346302</v>
      </c>
      <c r="K88" s="19">
        <v>272776192</v>
      </c>
      <c r="L88" s="19">
        <v>270929877</v>
      </c>
      <c r="M88" s="19">
        <v>270650805</v>
      </c>
      <c r="N88" s="19">
        <v>279164144</v>
      </c>
      <c r="O88" s="19">
        <v>283266597</v>
      </c>
      <c r="P88" s="19">
        <v>158767856</v>
      </c>
      <c r="Q88" s="19">
        <v>1800901773</v>
      </c>
    </row>
    <row r="89" spans="9:17">
      <c r="I89" s="15" t="s">
        <v>44</v>
      </c>
      <c r="J89" s="36"/>
      <c r="K89" s="36"/>
      <c r="L89" s="36"/>
      <c r="M89" s="36"/>
      <c r="N89" s="36"/>
      <c r="O89" s="36"/>
      <c r="P89" s="36"/>
      <c r="Q89" s="36"/>
    </row>
    <row r="90" spans="9:17">
      <c r="I90" s="33" t="s">
        <v>49</v>
      </c>
      <c r="J90" s="36"/>
      <c r="K90" s="36"/>
      <c r="L90" s="36"/>
      <c r="M90" s="36"/>
      <c r="N90" s="36"/>
      <c r="O90" s="36"/>
      <c r="P90" s="36"/>
      <c r="Q90" s="36"/>
    </row>
    <row r="91" spans="9:17">
      <c r="I91" s="37" t="s">
        <v>52</v>
      </c>
      <c r="J91" s="36">
        <v>6182</v>
      </c>
      <c r="K91" s="36">
        <v>6108</v>
      </c>
      <c r="L91" s="36">
        <v>5811</v>
      </c>
      <c r="M91" s="36">
        <v>5840</v>
      </c>
      <c r="N91" s="36">
        <v>5784</v>
      </c>
      <c r="O91" s="36">
        <v>5609</v>
      </c>
      <c r="P91" s="36">
        <v>4122</v>
      </c>
      <c r="Q91" s="36">
        <v>39456</v>
      </c>
    </row>
    <row r="92" spans="9:17">
      <c r="I92" s="37" t="s">
        <v>83</v>
      </c>
      <c r="J92" s="36">
        <v>3599</v>
      </c>
      <c r="K92" s="36">
        <v>3761</v>
      </c>
      <c r="L92" s="36">
        <v>3766</v>
      </c>
      <c r="M92" s="36">
        <v>3574</v>
      </c>
      <c r="N92" s="36">
        <v>3541</v>
      </c>
      <c r="O92" s="36">
        <v>3725</v>
      </c>
      <c r="P92" s="36">
        <v>3294</v>
      </c>
      <c r="Q92" s="36">
        <v>25260</v>
      </c>
    </row>
    <row r="93" spans="9:17">
      <c r="I93" s="37" t="s">
        <v>84</v>
      </c>
      <c r="J93" s="36">
        <v>1836</v>
      </c>
      <c r="K93" s="36">
        <v>1817</v>
      </c>
      <c r="L93" s="36">
        <v>1804</v>
      </c>
      <c r="M93" s="36">
        <v>1755</v>
      </c>
      <c r="N93" s="36">
        <v>1871</v>
      </c>
      <c r="O93" s="36">
        <v>1847</v>
      </c>
      <c r="P93" s="36">
        <v>1478</v>
      </c>
      <c r="Q93" s="36">
        <v>12408</v>
      </c>
    </row>
    <row r="94" spans="9:17">
      <c r="I94" s="37" t="s">
        <v>101</v>
      </c>
      <c r="J94" s="36">
        <v>51</v>
      </c>
      <c r="K94" s="36">
        <v>50</v>
      </c>
      <c r="L94" s="36">
        <v>53</v>
      </c>
      <c r="M94" s="36">
        <v>37</v>
      </c>
      <c r="N94" s="36">
        <v>37</v>
      </c>
      <c r="O94" s="36">
        <v>44</v>
      </c>
      <c r="P94" s="36">
        <v>37</v>
      </c>
      <c r="Q94" s="36">
        <v>309</v>
      </c>
    </row>
    <row r="95" spans="9:17">
      <c r="I95" s="33" t="s">
        <v>62</v>
      </c>
      <c r="J95" s="36"/>
      <c r="K95" s="36"/>
      <c r="L95" s="36"/>
      <c r="M95" s="36"/>
      <c r="N95" s="36"/>
      <c r="O95" s="36"/>
      <c r="P95" s="36"/>
      <c r="Q95" s="36"/>
    </row>
    <row r="96" spans="9:17">
      <c r="I96" s="37" t="s">
        <v>52</v>
      </c>
      <c r="J96" s="36">
        <v>4159</v>
      </c>
      <c r="K96" s="36">
        <v>4110</v>
      </c>
      <c r="L96" s="36">
        <v>3923</v>
      </c>
      <c r="M96" s="36">
        <v>3817</v>
      </c>
      <c r="N96" s="36">
        <v>3782</v>
      </c>
      <c r="O96" s="36">
        <v>3563</v>
      </c>
      <c r="P96" s="36">
        <v>1726</v>
      </c>
      <c r="Q96" s="36">
        <v>25080</v>
      </c>
    </row>
    <row r="97" spans="9:17">
      <c r="I97" s="37" t="s">
        <v>83</v>
      </c>
      <c r="J97" s="36">
        <v>2764</v>
      </c>
      <c r="K97" s="36">
        <v>2840</v>
      </c>
      <c r="L97" s="36">
        <v>2845</v>
      </c>
      <c r="M97" s="36">
        <v>2673</v>
      </c>
      <c r="N97" s="36">
        <v>2673</v>
      </c>
      <c r="O97" s="36">
        <v>2734</v>
      </c>
      <c r="P97" s="36">
        <v>1477</v>
      </c>
      <c r="Q97" s="36">
        <v>18006</v>
      </c>
    </row>
    <row r="98" spans="9:17">
      <c r="I98" s="37" t="s">
        <v>84</v>
      </c>
      <c r="J98" s="36">
        <v>1219</v>
      </c>
      <c r="K98" s="36">
        <v>1227</v>
      </c>
      <c r="L98" s="36">
        <v>1187</v>
      </c>
      <c r="M98" s="36">
        <v>1189</v>
      </c>
      <c r="N98" s="36">
        <v>1216</v>
      </c>
      <c r="O98" s="36">
        <v>1176</v>
      </c>
      <c r="P98" s="36">
        <v>646</v>
      </c>
      <c r="Q98" s="36">
        <v>7860</v>
      </c>
    </row>
    <row r="99" spans="9:17">
      <c r="I99" s="37" t="s">
        <v>101</v>
      </c>
      <c r="J99" s="36">
        <v>34</v>
      </c>
      <c r="K99" s="36">
        <v>36</v>
      </c>
      <c r="L99" s="36">
        <v>32</v>
      </c>
      <c r="M99" s="36">
        <v>25</v>
      </c>
      <c r="N99" s="36">
        <v>26</v>
      </c>
      <c r="O99" s="36">
        <v>31</v>
      </c>
      <c r="P99" s="36">
        <v>16</v>
      </c>
      <c r="Q99" s="36">
        <v>200</v>
      </c>
    </row>
    <row r="100" spans="9:17">
      <c r="I100" s="33" t="s">
        <v>51</v>
      </c>
      <c r="J100" s="19"/>
      <c r="K100" s="19"/>
      <c r="L100" s="19"/>
      <c r="M100" s="19"/>
      <c r="N100" s="19"/>
      <c r="O100" s="19"/>
      <c r="P100" s="19"/>
      <c r="Q100" s="19"/>
    </row>
    <row r="101" spans="9:17">
      <c r="I101" s="37" t="s">
        <v>52</v>
      </c>
      <c r="J101" s="19">
        <v>59344</v>
      </c>
      <c r="K101" s="19">
        <v>60822</v>
      </c>
      <c r="L101" s="19">
        <v>60190</v>
      </c>
      <c r="M101" s="19">
        <v>63026</v>
      </c>
      <c r="N101" s="19">
        <v>64510</v>
      </c>
      <c r="O101" s="19">
        <v>65186</v>
      </c>
      <c r="P101" s="19">
        <v>64782</v>
      </c>
      <c r="Q101" s="19">
        <v>437860</v>
      </c>
    </row>
    <row r="102" spans="9:17">
      <c r="I102" s="37" t="s">
        <v>83</v>
      </c>
      <c r="J102" s="19">
        <v>17802</v>
      </c>
      <c r="K102" s="19">
        <v>17044</v>
      </c>
      <c r="L102" s="19">
        <v>16032</v>
      </c>
      <c r="M102" s="19">
        <v>15540</v>
      </c>
      <c r="N102" s="19">
        <v>15334</v>
      </c>
      <c r="O102" s="19">
        <v>17637</v>
      </c>
      <c r="P102" s="19">
        <v>19308</v>
      </c>
      <c r="Q102" s="19">
        <v>118697</v>
      </c>
    </row>
    <row r="103" spans="9:17">
      <c r="I103" s="37" t="s">
        <v>84</v>
      </c>
      <c r="J103" s="19">
        <v>30019</v>
      </c>
      <c r="K103" s="19">
        <v>31663</v>
      </c>
      <c r="L103" s="19">
        <v>32233</v>
      </c>
      <c r="M103" s="19">
        <v>34640</v>
      </c>
      <c r="N103" s="19">
        <v>36653</v>
      </c>
      <c r="O103" s="19">
        <v>34936</v>
      </c>
      <c r="P103" s="19">
        <v>37587</v>
      </c>
      <c r="Q103" s="19">
        <v>237731</v>
      </c>
    </row>
    <row r="104" spans="9:17">
      <c r="I104" s="37" t="s">
        <v>101</v>
      </c>
      <c r="J104" s="19">
        <v>44381</v>
      </c>
      <c r="K104" s="19">
        <v>44046</v>
      </c>
      <c r="L104" s="19">
        <v>44795</v>
      </c>
      <c r="M104" s="19">
        <v>45770</v>
      </c>
      <c r="N104" s="19">
        <v>45749</v>
      </c>
      <c r="O104" s="19">
        <v>45216</v>
      </c>
      <c r="P104" s="19">
        <v>43481</v>
      </c>
      <c r="Q104" s="19">
        <v>313438</v>
      </c>
    </row>
    <row r="105" spans="9:17">
      <c r="I105" s="33" t="s">
        <v>39</v>
      </c>
      <c r="J105" s="19"/>
      <c r="K105" s="19"/>
      <c r="L105" s="19"/>
      <c r="M105" s="19"/>
      <c r="N105" s="19"/>
      <c r="O105" s="19"/>
      <c r="P105" s="19"/>
      <c r="Q105" s="19"/>
    </row>
    <row r="106" spans="9:17">
      <c r="I106" s="37" t="s">
        <v>52</v>
      </c>
      <c r="J106" s="19">
        <v>246789800</v>
      </c>
      <c r="K106" s="19">
        <v>249956406</v>
      </c>
      <c r="L106" s="19">
        <v>236136392</v>
      </c>
      <c r="M106" s="19">
        <v>240560891</v>
      </c>
      <c r="N106" s="19">
        <v>244006431</v>
      </c>
      <c r="O106" s="19">
        <v>232261653</v>
      </c>
      <c r="P106" s="19">
        <v>111783147</v>
      </c>
      <c r="Q106" s="19">
        <v>1561494720</v>
      </c>
    </row>
    <row r="107" spans="9:17">
      <c r="I107" s="37" t="s">
        <v>83</v>
      </c>
      <c r="J107" s="19">
        <v>49209013</v>
      </c>
      <c r="K107" s="19">
        <v>48405401</v>
      </c>
      <c r="L107" s="19">
        <v>45614851</v>
      </c>
      <c r="M107" s="19">
        <v>41540590</v>
      </c>
      <c r="N107" s="19">
        <v>40992203</v>
      </c>
      <c r="O107" s="19">
        <v>48228475</v>
      </c>
      <c r="P107" s="19">
        <v>28524604</v>
      </c>
      <c r="Q107" s="19">
        <v>302515137</v>
      </c>
    </row>
    <row r="108" spans="9:17">
      <c r="I108" s="37" t="s">
        <v>84</v>
      </c>
      <c r="J108" s="19">
        <v>36592567</v>
      </c>
      <c r="K108" s="19">
        <v>38863729</v>
      </c>
      <c r="L108" s="19">
        <v>38268356</v>
      </c>
      <c r="M108" s="19">
        <v>41190931</v>
      </c>
      <c r="N108" s="19">
        <v>44572222</v>
      </c>
      <c r="O108" s="19">
        <v>41099225</v>
      </c>
      <c r="P108" s="19">
        <v>24284308</v>
      </c>
      <c r="Q108" s="19">
        <v>264871338</v>
      </c>
    </row>
    <row r="109" spans="9:17">
      <c r="I109" s="37" t="s">
        <v>101</v>
      </c>
      <c r="J109" s="19">
        <v>1519395</v>
      </c>
      <c r="K109" s="19">
        <v>1578296</v>
      </c>
      <c r="L109" s="19">
        <v>1420679</v>
      </c>
      <c r="M109" s="19">
        <v>1133332</v>
      </c>
      <c r="N109" s="19">
        <v>1171916</v>
      </c>
      <c r="O109" s="19">
        <v>1397354</v>
      </c>
      <c r="P109" s="19">
        <v>717137</v>
      </c>
      <c r="Q109" s="19">
        <v>8938109</v>
      </c>
    </row>
    <row r="110" spans="9:17">
      <c r="I110" s="15" t="s">
        <v>132</v>
      </c>
      <c r="J110" s="36">
        <v>11668</v>
      </c>
      <c r="K110" s="36">
        <v>11736</v>
      </c>
      <c r="L110" s="36">
        <v>11434</v>
      </c>
      <c r="M110" s="36">
        <v>11206</v>
      </c>
      <c r="N110" s="36">
        <v>11233</v>
      </c>
      <c r="O110" s="36">
        <v>11225</v>
      </c>
      <c r="P110" s="36">
        <v>8931</v>
      </c>
      <c r="Q110" s="36">
        <v>77433</v>
      </c>
    </row>
    <row r="111" spans="9:17">
      <c r="I111" s="15" t="s">
        <v>133</v>
      </c>
      <c r="J111" s="36">
        <v>8176</v>
      </c>
      <c r="K111" s="36">
        <v>8213</v>
      </c>
      <c r="L111" s="36">
        <v>7987</v>
      </c>
      <c r="M111" s="36">
        <v>7704</v>
      </c>
      <c r="N111" s="36">
        <v>7697</v>
      </c>
      <c r="O111" s="36">
        <v>7504</v>
      </c>
      <c r="P111" s="36">
        <v>3865</v>
      </c>
      <c r="Q111" s="36">
        <v>51146</v>
      </c>
    </row>
    <row r="112" spans="9:17">
      <c r="I112" s="15" t="s">
        <v>134</v>
      </c>
      <c r="J112" s="19">
        <v>151546</v>
      </c>
      <c r="K112" s="19">
        <v>153575</v>
      </c>
      <c r="L112" s="19">
        <v>153250</v>
      </c>
      <c r="M112" s="19">
        <v>158976</v>
      </c>
      <c r="N112" s="19">
        <v>162246</v>
      </c>
      <c r="O112" s="19">
        <v>162975</v>
      </c>
      <c r="P112" s="19">
        <v>165158</v>
      </c>
      <c r="Q112" s="19">
        <v>1107726</v>
      </c>
    </row>
    <row r="113" spans="9:17">
      <c r="I113" s="15" t="s">
        <v>135</v>
      </c>
      <c r="J113" s="19">
        <v>334110775</v>
      </c>
      <c r="K113" s="19">
        <v>338803832</v>
      </c>
      <c r="L113" s="19">
        <v>321440278</v>
      </c>
      <c r="M113" s="19">
        <v>324425744</v>
      </c>
      <c r="N113" s="19">
        <v>330742772</v>
      </c>
      <c r="O113" s="19">
        <v>322986707</v>
      </c>
      <c r="P113" s="19">
        <v>165309196</v>
      </c>
      <c r="Q113" s="19">
        <v>2137819304</v>
      </c>
    </row>
    <row r="114" spans="9:17">
      <c r="I114" s="15" t="s">
        <v>123</v>
      </c>
      <c r="J114" s="36">
        <v>18784</v>
      </c>
      <c r="K114" s="36">
        <v>18908</v>
      </c>
      <c r="L114" s="36">
        <v>18624</v>
      </c>
      <c r="M114" s="36">
        <v>17964</v>
      </c>
      <c r="N114" s="36">
        <v>18044</v>
      </c>
      <c r="O114" s="36">
        <v>18216</v>
      </c>
      <c r="P114" s="36">
        <v>15041</v>
      </c>
      <c r="Q114" s="36">
        <v>125581</v>
      </c>
    </row>
    <row r="115" spans="9:17">
      <c r="I115" s="15" t="s">
        <v>124</v>
      </c>
      <c r="J115" s="36">
        <v>13632</v>
      </c>
      <c r="K115" s="36">
        <v>13876</v>
      </c>
      <c r="L115" s="36">
        <v>13587</v>
      </c>
      <c r="M115" s="36">
        <v>13035</v>
      </c>
      <c r="N115" s="36">
        <v>12981</v>
      </c>
      <c r="O115" s="36">
        <v>12846</v>
      </c>
      <c r="P115" s="36">
        <v>6799</v>
      </c>
      <c r="Q115" s="36">
        <v>86756</v>
      </c>
    </row>
    <row r="116" spans="9:17">
      <c r="I116" s="15" t="s">
        <v>125</v>
      </c>
      <c r="J116" s="19">
        <v>347335</v>
      </c>
      <c r="K116" s="19">
        <v>348271</v>
      </c>
      <c r="L116" s="19">
        <v>351669</v>
      </c>
      <c r="M116" s="19">
        <v>376156</v>
      </c>
      <c r="N116" s="19">
        <v>380803</v>
      </c>
      <c r="O116" s="19">
        <v>374118</v>
      </c>
      <c r="P116" s="19">
        <v>377214</v>
      </c>
      <c r="Q116" s="19">
        <v>2555566</v>
      </c>
    </row>
    <row r="117" spans="9:17">
      <c r="I117" s="15" t="s">
        <v>126</v>
      </c>
      <c r="J117" s="19">
        <v>599457077</v>
      </c>
      <c r="K117" s="19">
        <v>611580024</v>
      </c>
      <c r="L117" s="19">
        <v>592370155</v>
      </c>
      <c r="M117" s="19">
        <v>595076549</v>
      </c>
      <c r="N117" s="19">
        <v>609906916</v>
      </c>
      <c r="O117" s="19">
        <v>606253304</v>
      </c>
      <c r="P117" s="19">
        <v>324077052</v>
      </c>
      <c r="Q117" s="19">
        <v>3938721077</v>
      </c>
    </row>
  </sheetData>
  <autoFilter ref="A2:G58" xr:uid="{FDD401D0-978F-4F18-A98A-35F3BFB0BECA}">
    <sortState xmlns:xlrd2="http://schemas.microsoft.com/office/spreadsheetml/2017/richdata2" ref="A3:G58">
      <sortCondition ref="G3:G58"/>
      <sortCondition ref="A3:A58"/>
      <sortCondition ref="B3:B58"/>
    </sortState>
  </autoFilter>
  <phoneticPr fontId="2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6B47-A1D2-42FB-88D2-55D4B7955A19}">
  <dimension ref="A1:O134"/>
  <sheetViews>
    <sheetView workbookViewId="0"/>
    <sheetView workbookViewId="1"/>
  </sheetViews>
  <sheetFormatPr defaultRowHeight="15.75"/>
  <cols>
    <col min="1" max="1" width="35.125" bestFit="1" customWidth="1"/>
    <col min="2" max="2" width="13.25" bestFit="1" customWidth="1"/>
    <col min="3" max="7" width="13" bestFit="1" customWidth="1"/>
    <col min="8" max="8" width="18.25" bestFit="1" customWidth="1"/>
    <col min="9" max="9" width="48.375" bestFit="1" customWidth="1"/>
    <col min="10" max="10" width="17.25" bestFit="1" customWidth="1"/>
    <col min="11" max="11" width="23.875" bestFit="1" customWidth="1"/>
    <col min="12" max="12" width="26.375" bestFit="1" customWidth="1"/>
    <col min="13" max="13" width="46" bestFit="1" customWidth="1"/>
    <col min="14" max="14" width="20.25" bestFit="1" customWidth="1"/>
    <col min="15" max="15" width="13" bestFit="1" customWidth="1"/>
    <col min="16" max="16" width="20.875" bestFit="1" customWidth="1"/>
    <col min="17" max="17" width="26" bestFit="1" customWidth="1"/>
    <col min="18" max="18" width="20.875" bestFit="1" customWidth="1"/>
    <col min="19" max="19" width="26" bestFit="1" customWidth="1"/>
    <col min="20" max="20" width="20.875" bestFit="1" customWidth="1"/>
    <col min="21" max="21" width="26" bestFit="1" customWidth="1"/>
  </cols>
  <sheetData>
    <row r="1" spans="1:15">
      <c r="I1" s="14" t="s">
        <v>37</v>
      </c>
      <c r="J1" t="s">
        <v>38</v>
      </c>
    </row>
    <row r="3" spans="1:15">
      <c r="A3" s="14" t="s">
        <v>39</v>
      </c>
      <c r="B3" s="14" t="s">
        <v>40</v>
      </c>
      <c r="I3" s="14" t="s">
        <v>39</v>
      </c>
      <c r="J3" s="14" t="s">
        <v>40</v>
      </c>
    </row>
    <row r="4" spans="1:15">
      <c r="A4" s="14" t="s">
        <v>41</v>
      </c>
      <c r="B4" s="30">
        <v>2014</v>
      </c>
      <c r="C4" s="30">
        <v>2015</v>
      </c>
      <c r="D4" s="30">
        <v>2016</v>
      </c>
      <c r="E4" s="30">
        <v>2017</v>
      </c>
      <c r="F4" s="30">
        <v>2018</v>
      </c>
      <c r="G4" s="30">
        <v>2019</v>
      </c>
      <c r="I4" s="14" t="s">
        <v>41</v>
      </c>
      <c r="J4" s="30">
        <v>2014</v>
      </c>
      <c r="K4" s="30">
        <v>2015</v>
      </c>
      <c r="L4" s="30">
        <v>2016</v>
      </c>
      <c r="M4" s="30">
        <v>2017</v>
      </c>
      <c r="N4" s="30">
        <v>2018</v>
      </c>
      <c r="O4" s="30">
        <v>2019</v>
      </c>
    </row>
    <row r="5" spans="1:15">
      <c r="A5" s="15" t="s">
        <v>42</v>
      </c>
      <c r="B5" s="19">
        <v>267477447</v>
      </c>
      <c r="C5" s="19">
        <v>274744164</v>
      </c>
      <c r="D5" s="19">
        <v>274281086</v>
      </c>
      <c r="E5" s="19">
        <v>272562746</v>
      </c>
      <c r="F5" s="19">
        <v>278117002</v>
      </c>
      <c r="G5" s="19">
        <v>154146651</v>
      </c>
      <c r="I5" s="15" t="s">
        <v>42</v>
      </c>
      <c r="J5" s="19">
        <v>187341674</v>
      </c>
      <c r="K5" s="19">
        <v>194701200</v>
      </c>
      <c r="L5" s="19">
        <v>199577591</v>
      </c>
      <c r="M5" s="19">
        <v>205883118</v>
      </c>
      <c r="N5" s="19">
        <v>213217066</v>
      </c>
      <c r="O5" s="12">
        <v>119791328</v>
      </c>
    </row>
    <row r="6" spans="1:15">
      <c r="A6" s="33" t="s">
        <v>43</v>
      </c>
      <c r="B6" s="19">
        <v>29327157</v>
      </c>
      <c r="C6" s="19">
        <v>32441542</v>
      </c>
      <c r="D6" s="19">
        <v>32881234</v>
      </c>
      <c r="E6" s="19">
        <v>32949199</v>
      </c>
      <c r="F6" s="19">
        <v>33229535</v>
      </c>
      <c r="G6" s="19">
        <v>15885086</v>
      </c>
      <c r="I6" s="15" t="s">
        <v>44</v>
      </c>
      <c r="J6" s="19">
        <v>31255520</v>
      </c>
      <c r="K6" s="19">
        <v>33616762</v>
      </c>
      <c r="L6" s="19">
        <v>33849579</v>
      </c>
      <c r="M6" s="19">
        <v>36433831</v>
      </c>
      <c r="N6" s="19">
        <v>39375091</v>
      </c>
      <c r="O6" s="12">
        <v>19999924</v>
      </c>
    </row>
    <row r="7" spans="1:15">
      <c r="A7" s="33" t="s">
        <v>45</v>
      </c>
      <c r="B7" s="19">
        <v>31086643</v>
      </c>
      <c r="C7" s="19">
        <v>28443876</v>
      </c>
      <c r="D7" s="19">
        <v>26719588</v>
      </c>
      <c r="E7" s="19">
        <v>23788635</v>
      </c>
      <c r="F7" s="19">
        <v>22226143</v>
      </c>
      <c r="G7" s="19">
        <v>12206783</v>
      </c>
      <c r="I7" s="15" t="s">
        <v>46</v>
      </c>
      <c r="J7" s="19">
        <v>218597194</v>
      </c>
      <c r="K7" s="19">
        <v>228317962</v>
      </c>
      <c r="L7" s="19">
        <v>233427170</v>
      </c>
      <c r="M7" s="19">
        <v>242316949</v>
      </c>
      <c r="N7" s="19">
        <v>252592157</v>
      </c>
      <c r="O7" s="12">
        <v>139791252</v>
      </c>
    </row>
    <row r="8" spans="1:15">
      <c r="A8" s="33" t="s">
        <v>47</v>
      </c>
      <c r="B8" s="19">
        <v>187341674</v>
      </c>
      <c r="C8" s="19">
        <v>194701200</v>
      </c>
      <c r="D8" s="19">
        <v>199577591</v>
      </c>
      <c r="E8" s="19">
        <v>205883118</v>
      </c>
      <c r="F8" s="19">
        <v>213217066</v>
      </c>
      <c r="G8" s="19">
        <v>119791328</v>
      </c>
    </row>
    <row r="9" spans="1:15">
      <c r="A9" s="33" t="s">
        <v>48</v>
      </c>
      <c r="B9" s="19">
        <v>19721973</v>
      </c>
      <c r="C9" s="19">
        <v>19157546</v>
      </c>
      <c r="D9" s="19">
        <v>15102673</v>
      </c>
      <c r="E9" s="19">
        <v>9941794</v>
      </c>
      <c r="F9" s="19">
        <v>9444258</v>
      </c>
      <c r="G9" s="19">
        <v>6263454</v>
      </c>
    </row>
    <row r="10" spans="1:15">
      <c r="A10" s="15" t="s">
        <v>44</v>
      </c>
      <c r="B10" s="19">
        <v>343443984</v>
      </c>
      <c r="C10" s="19">
        <v>348613323</v>
      </c>
      <c r="D10" s="19">
        <v>333321678</v>
      </c>
      <c r="E10" s="19">
        <v>331788540</v>
      </c>
      <c r="F10" s="19">
        <v>333466358</v>
      </c>
      <c r="G10" s="19">
        <v>167438451</v>
      </c>
    </row>
    <row r="11" spans="1:15">
      <c r="A11" s="33" t="s">
        <v>43</v>
      </c>
      <c r="B11" s="19">
        <v>246789800</v>
      </c>
      <c r="C11" s="19">
        <v>249957106</v>
      </c>
      <c r="D11" s="19">
        <v>235812739</v>
      </c>
      <c r="E11" s="19">
        <v>236613370</v>
      </c>
      <c r="F11" s="19">
        <v>237182620</v>
      </c>
      <c r="G11" s="19">
        <v>114401932</v>
      </c>
    </row>
    <row r="12" spans="1:15">
      <c r="A12" s="33" t="s">
        <v>45</v>
      </c>
      <c r="B12" s="19">
        <v>63879269</v>
      </c>
      <c r="C12" s="19">
        <v>63461159</v>
      </c>
      <c r="D12" s="19">
        <v>62428274</v>
      </c>
      <c r="E12" s="19">
        <v>57805875</v>
      </c>
      <c r="F12" s="19">
        <v>55881464</v>
      </c>
      <c r="G12" s="19">
        <v>32413478</v>
      </c>
    </row>
    <row r="13" spans="1:15">
      <c r="A13" s="33" t="s">
        <v>47</v>
      </c>
      <c r="B13" s="19">
        <v>31255520</v>
      </c>
      <c r="C13" s="19">
        <v>33616762</v>
      </c>
      <c r="D13" s="19">
        <v>33849579</v>
      </c>
      <c r="E13" s="19">
        <v>36433831</v>
      </c>
      <c r="F13" s="19">
        <v>39375091</v>
      </c>
      <c r="G13" s="19">
        <v>19999924</v>
      </c>
    </row>
    <row r="14" spans="1:15">
      <c r="A14" s="33" t="s">
        <v>48</v>
      </c>
      <c r="B14" s="19">
        <v>1519395</v>
      </c>
      <c r="C14" s="19">
        <v>1578296</v>
      </c>
      <c r="D14" s="19">
        <v>1231086</v>
      </c>
      <c r="E14" s="19">
        <v>935464</v>
      </c>
      <c r="F14" s="19">
        <v>1027183</v>
      </c>
      <c r="G14" s="19">
        <v>623117</v>
      </c>
    </row>
    <row r="15" spans="1:15">
      <c r="A15" s="15" t="s">
        <v>46</v>
      </c>
      <c r="B15" s="19">
        <v>610921431</v>
      </c>
      <c r="C15" s="19">
        <v>623357487</v>
      </c>
      <c r="D15" s="19">
        <v>607602764</v>
      </c>
      <c r="E15" s="19">
        <v>604351286</v>
      </c>
      <c r="F15" s="19">
        <v>611583360</v>
      </c>
      <c r="G15" s="19">
        <v>321585102</v>
      </c>
    </row>
    <row r="16" spans="1:15">
      <c r="A16" s="15"/>
      <c r="B16" s="19"/>
      <c r="C16" s="19"/>
      <c r="D16" s="19"/>
      <c r="E16" s="19"/>
      <c r="F16" s="19"/>
      <c r="G16" s="19"/>
      <c r="I16" s="14" t="s">
        <v>37</v>
      </c>
      <c r="J16" t="s">
        <v>38</v>
      </c>
    </row>
    <row r="18" spans="1:15">
      <c r="A18" s="14" t="s">
        <v>49</v>
      </c>
      <c r="B18" s="14" t="s">
        <v>40</v>
      </c>
      <c r="I18" s="14" t="s">
        <v>49</v>
      </c>
      <c r="J18" s="14" t="s">
        <v>40</v>
      </c>
    </row>
    <row r="19" spans="1:15">
      <c r="A19" s="14" t="s">
        <v>41</v>
      </c>
      <c r="B19" s="30">
        <v>2014</v>
      </c>
      <c r="C19" s="30">
        <v>2015</v>
      </c>
      <c r="D19" s="30">
        <v>2016</v>
      </c>
      <c r="E19" s="30">
        <v>2017</v>
      </c>
      <c r="F19" s="30">
        <v>2018</v>
      </c>
      <c r="G19" s="30">
        <v>2019</v>
      </c>
      <c r="I19" s="14" t="s">
        <v>41</v>
      </c>
      <c r="J19" s="30">
        <v>2014</v>
      </c>
      <c r="K19" s="30">
        <v>2015</v>
      </c>
      <c r="L19" s="30">
        <v>2016</v>
      </c>
      <c r="M19" s="30">
        <v>2017</v>
      </c>
      <c r="N19" s="30">
        <v>2018</v>
      </c>
      <c r="O19" s="30">
        <v>2019</v>
      </c>
    </row>
    <row r="20" spans="1:15">
      <c r="A20" s="15" t="s">
        <v>42</v>
      </c>
      <c r="B20" s="36">
        <v>7271</v>
      </c>
      <c r="C20" s="36">
        <v>7375</v>
      </c>
      <c r="D20" s="36">
        <v>7417</v>
      </c>
      <c r="E20" s="36">
        <v>6836</v>
      </c>
      <c r="F20" s="36">
        <v>6790</v>
      </c>
      <c r="G20" s="36">
        <v>6133</v>
      </c>
      <c r="I20" s="15" t="s">
        <v>42</v>
      </c>
      <c r="J20" s="36">
        <v>3288</v>
      </c>
      <c r="K20" s="36">
        <v>3349</v>
      </c>
      <c r="L20" s="36">
        <v>3406</v>
      </c>
      <c r="M20" s="36">
        <v>3394</v>
      </c>
      <c r="N20" s="36">
        <v>3469</v>
      </c>
      <c r="O20" s="36">
        <v>3405</v>
      </c>
    </row>
    <row r="21" spans="1:15">
      <c r="A21" s="33" t="s">
        <v>43</v>
      </c>
      <c r="B21" s="36">
        <v>881</v>
      </c>
      <c r="C21" s="36">
        <v>974</v>
      </c>
      <c r="D21" s="36">
        <v>1006</v>
      </c>
      <c r="E21" s="36">
        <v>1041</v>
      </c>
      <c r="F21" s="36">
        <v>1059</v>
      </c>
      <c r="G21" s="36">
        <v>715</v>
      </c>
      <c r="I21" s="15" t="s">
        <v>44</v>
      </c>
      <c r="J21" s="36">
        <v>375</v>
      </c>
      <c r="K21" s="36">
        <v>376</v>
      </c>
      <c r="L21" s="36">
        <v>378</v>
      </c>
      <c r="M21" s="36">
        <v>397</v>
      </c>
      <c r="N21" s="36">
        <v>422</v>
      </c>
      <c r="O21" s="36">
        <v>409</v>
      </c>
    </row>
    <row r="22" spans="1:15">
      <c r="A22" s="33" t="s">
        <v>45</v>
      </c>
      <c r="B22" s="36">
        <v>2331</v>
      </c>
      <c r="C22" s="36">
        <v>2412</v>
      </c>
      <c r="D22" s="36">
        <v>2414</v>
      </c>
      <c r="E22" s="36">
        <v>2094</v>
      </c>
      <c r="F22" s="36">
        <v>1932</v>
      </c>
      <c r="G22" s="36">
        <v>1668</v>
      </c>
      <c r="I22" s="15" t="s">
        <v>46</v>
      </c>
      <c r="J22" s="36">
        <v>3663</v>
      </c>
      <c r="K22" s="36">
        <v>3725</v>
      </c>
      <c r="L22" s="36">
        <v>3784</v>
      </c>
      <c r="M22" s="36">
        <v>3791</v>
      </c>
      <c r="N22" s="36">
        <v>3891</v>
      </c>
      <c r="O22" s="36">
        <v>3814</v>
      </c>
    </row>
    <row r="23" spans="1:15">
      <c r="A23" s="33" t="s">
        <v>47</v>
      </c>
      <c r="B23" s="36">
        <v>3288</v>
      </c>
      <c r="C23" s="36">
        <v>3349</v>
      </c>
      <c r="D23" s="36">
        <v>3406</v>
      </c>
      <c r="E23" s="36">
        <v>3394</v>
      </c>
      <c r="F23" s="36">
        <v>3469</v>
      </c>
      <c r="G23" s="36">
        <v>3405</v>
      </c>
    </row>
    <row r="24" spans="1:15">
      <c r="A24" s="33" t="s">
        <v>48</v>
      </c>
      <c r="B24" s="36">
        <v>771</v>
      </c>
      <c r="C24" s="36">
        <v>640</v>
      </c>
      <c r="D24" s="36">
        <v>591</v>
      </c>
      <c r="E24" s="36">
        <v>307</v>
      </c>
      <c r="F24" s="36">
        <v>330</v>
      </c>
      <c r="G24" s="36">
        <v>345</v>
      </c>
    </row>
    <row r="25" spans="1:15">
      <c r="A25" s="15" t="s">
        <v>44</v>
      </c>
      <c r="B25" s="36">
        <v>12270</v>
      </c>
      <c r="C25" s="36">
        <v>12393</v>
      </c>
      <c r="D25" s="36">
        <v>12171</v>
      </c>
      <c r="E25" s="36">
        <v>11685</v>
      </c>
      <c r="F25" s="36">
        <v>11597</v>
      </c>
      <c r="G25" s="36">
        <v>9406</v>
      </c>
    </row>
    <row r="26" spans="1:15">
      <c r="A26" s="33" t="s">
        <v>43</v>
      </c>
      <c r="B26" s="36">
        <v>6183</v>
      </c>
      <c r="C26" s="36">
        <v>6109</v>
      </c>
      <c r="D26" s="36">
        <v>5779</v>
      </c>
      <c r="E26" s="36">
        <v>5693</v>
      </c>
      <c r="F26" s="36">
        <v>5558</v>
      </c>
      <c r="G26" s="36">
        <v>4166</v>
      </c>
    </row>
    <row r="27" spans="1:15">
      <c r="A27" s="33" t="s">
        <v>45</v>
      </c>
      <c r="B27" s="36">
        <v>5661</v>
      </c>
      <c r="C27" s="36">
        <v>5858</v>
      </c>
      <c r="D27" s="36">
        <v>5965</v>
      </c>
      <c r="E27" s="36">
        <v>5562</v>
      </c>
      <c r="F27" s="36">
        <v>5581</v>
      </c>
      <c r="G27" s="36">
        <v>4795</v>
      </c>
    </row>
    <row r="28" spans="1:15">
      <c r="A28" s="33" t="s">
        <v>47</v>
      </c>
      <c r="B28" s="36">
        <v>375</v>
      </c>
      <c r="C28" s="36">
        <v>376</v>
      </c>
      <c r="D28" s="36">
        <v>378</v>
      </c>
      <c r="E28" s="36">
        <v>397</v>
      </c>
      <c r="F28" s="36">
        <v>422</v>
      </c>
      <c r="G28" s="36">
        <v>409</v>
      </c>
    </row>
    <row r="29" spans="1:15">
      <c r="A29" s="33" t="s">
        <v>48</v>
      </c>
      <c r="B29" s="36">
        <v>51</v>
      </c>
      <c r="C29" s="36">
        <v>50</v>
      </c>
      <c r="D29" s="36">
        <v>49</v>
      </c>
      <c r="E29" s="36">
        <v>33</v>
      </c>
      <c r="F29" s="36">
        <v>36</v>
      </c>
      <c r="G29" s="36">
        <v>36</v>
      </c>
    </row>
    <row r="30" spans="1:15">
      <c r="A30" s="15" t="s">
        <v>46</v>
      </c>
      <c r="B30" s="36">
        <v>19541</v>
      </c>
      <c r="C30" s="36">
        <v>19768</v>
      </c>
      <c r="D30" s="36">
        <v>19588</v>
      </c>
      <c r="E30" s="36">
        <v>18521</v>
      </c>
      <c r="F30" s="36">
        <v>18387</v>
      </c>
      <c r="G30" s="36">
        <v>15539</v>
      </c>
    </row>
    <row r="32" spans="1:15">
      <c r="I32" s="14" t="s">
        <v>50</v>
      </c>
      <c r="J32" t="s">
        <v>47</v>
      </c>
    </row>
    <row r="33" spans="1:15">
      <c r="A33" s="15"/>
      <c r="B33" s="36"/>
      <c r="C33" s="36"/>
      <c r="D33" s="36"/>
      <c r="E33" s="36"/>
      <c r="F33" s="36"/>
      <c r="G33" s="36"/>
    </row>
    <row r="34" spans="1:15">
      <c r="A34" s="14" t="s">
        <v>51</v>
      </c>
      <c r="B34" s="14" t="s">
        <v>40</v>
      </c>
      <c r="I34" s="14" t="s">
        <v>39</v>
      </c>
      <c r="J34" s="14" t="s">
        <v>40</v>
      </c>
    </row>
    <row r="35" spans="1:15">
      <c r="A35" s="14" t="s">
        <v>41</v>
      </c>
      <c r="B35" s="30">
        <v>2014</v>
      </c>
      <c r="C35" s="30">
        <v>2015</v>
      </c>
      <c r="D35" s="30">
        <v>2016</v>
      </c>
      <c r="E35" s="30">
        <v>2017</v>
      </c>
      <c r="F35" s="30">
        <v>2018</v>
      </c>
      <c r="G35" s="30">
        <v>2019</v>
      </c>
      <c r="I35" s="14" t="s">
        <v>41</v>
      </c>
      <c r="J35" s="30">
        <v>2014</v>
      </c>
      <c r="K35" s="30">
        <v>2015</v>
      </c>
      <c r="L35" s="30">
        <v>2016</v>
      </c>
      <c r="M35" s="30">
        <v>2017</v>
      </c>
      <c r="N35" s="30">
        <v>2018</v>
      </c>
      <c r="O35" s="30">
        <v>2019</v>
      </c>
    </row>
    <row r="36" spans="1:15">
      <c r="A36" s="15" t="s">
        <v>42</v>
      </c>
      <c r="B36" s="19">
        <v>618288.72543030779</v>
      </c>
      <c r="C36" s="19">
        <v>612601.46637029434</v>
      </c>
      <c r="D36" s="19">
        <v>628596.71682471875</v>
      </c>
      <c r="E36" s="19">
        <v>690406.01954020001</v>
      </c>
      <c r="F36" s="19">
        <v>654831.56379298982</v>
      </c>
      <c r="G36" s="19">
        <v>623691.99520528398</v>
      </c>
      <c r="I36" s="15" t="s">
        <v>42</v>
      </c>
      <c r="J36" s="19">
        <v>187341674</v>
      </c>
      <c r="K36" s="19">
        <v>194701200</v>
      </c>
      <c r="L36" s="19">
        <v>199577591</v>
      </c>
      <c r="M36" s="19">
        <v>205883118</v>
      </c>
      <c r="N36" s="19">
        <v>213217066</v>
      </c>
      <c r="O36" s="19">
        <v>119791328</v>
      </c>
    </row>
    <row r="37" spans="1:15">
      <c r="A37" s="33" t="s">
        <v>43</v>
      </c>
      <c r="B37" s="19">
        <v>64285.429668753401</v>
      </c>
      <c r="C37" s="19">
        <v>64902.359090453101</v>
      </c>
      <c r="D37" s="19">
        <v>65113.898601838097</v>
      </c>
      <c r="E37" s="19">
        <v>67021.119880294005</v>
      </c>
      <c r="F37" s="19">
        <v>67437.260244833305</v>
      </c>
      <c r="G37" s="19">
        <v>68693.356365551794</v>
      </c>
      <c r="I37" s="33" t="s">
        <v>38</v>
      </c>
      <c r="J37" s="19">
        <v>187341674</v>
      </c>
      <c r="K37" s="19">
        <v>194701200</v>
      </c>
      <c r="L37" s="19">
        <v>199577591</v>
      </c>
      <c r="M37" s="19">
        <v>205883118</v>
      </c>
      <c r="N37" s="19">
        <v>213217066</v>
      </c>
      <c r="O37" s="19">
        <v>119791328</v>
      </c>
    </row>
    <row r="38" spans="1:15">
      <c r="A38" s="37" t="s">
        <v>52</v>
      </c>
      <c r="B38" s="19">
        <v>64285.429668753401</v>
      </c>
      <c r="C38" s="19">
        <v>64902.359090453101</v>
      </c>
      <c r="D38" s="19">
        <v>65113.898601838097</v>
      </c>
      <c r="E38" s="19">
        <v>67021.119880294005</v>
      </c>
      <c r="F38" s="19">
        <v>67437.260244833305</v>
      </c>
      <c r="G38" s="19">
        <v>68693.356365551794</v>
      </c>
      <c r="I38" s="15" t="s">
        <v>44</v>
      </c>
      <c r="J38" s="19">
        <v>31255520</v>
      </c>
      <c r="K38" s="19">
        <v>33616762</v>
      </c>
      <c r="L38" s="19">
        <v>33849579</v>
      </c>
      <c r="M38" s="19">
        <v>36433831</v>
      </c>
      <c r="N38" s="19">
        <v>39375091</v>
      </c>
      <c r="O38" s="19">
        <v>19999924</v>
      </c>
    </row>
    <row r="39" spans="1:15">
      <c r="A39" s="33" t="s">
        <v>45</v>
      </c>
      <c r="B39" s="19">
        <v>396244.77247800963</v>
      </c>
      <c r="C39" s="19">
        <v>380996.75058828201</v>
      </c>
      <c r="D39" s="19">
        <v>392450.09604429</v>
      </c>
      <c r="E39" s="19">
        <v>408019.72308473743</v>
      </c>
      <c r="F39" s="19">
        <v>393108.99037402711</v>
      </c>
      <c r="G39" s="19">
        <v>370162.15849099698</v>
      </c>
      <c r="I39" s="33" t="s">
        <v>38</v>
      </c>
      <c r="J39" s="19">
        <v>31255520</v>
      </c>
      <c r="K39" s="19">
        <v>33616762</v>
      </c>
      <c r="L39" s="19">
        <v>33849579</v>
      </c>
      <c r="M39" s="19">
        <v>36433831</v>
      </c>
      <c r="N39" s="19">
        <v>39375091</v>
      </c>
      <c r="O39" s="19">
        <v>19999924</v>
      </c>
    </row>
    <row r="40" spans="1:15">
      <c r="A40" s="37" t="s">
        <v>53</v>
      </c>
      <c r="B40" s="19">
        <v>8947.7689294774009</v>
      </c>
      <c r="C40" s="19">
        <v>9337.1657095309492</v>
      </c>
      <c r="D40" s="19">
        <v>10128.4002558292</v>
      </c>
      <c r="E40" s="19">
        <v>10676.70130819</v>
      </c>
      <c r="F40" s="19">
        <v>10568.1283215859</v>
      </c>
      <c r="G40" s="19">
        <v>10447.5448552707</v>
      </c>
      <c r="I40" s="15" t="s">
        <v>46</v>
      </c>
      <c r="J40" s="19">
        <v>218597194</v>
      </c>
      <c r="K40" s="19">
        <v>228317962</v>
      </c>
      <c r="L40" s="19">
        <v>233427170</v>
      </c>
      <c r="M40" s="19">
        <v>242316949</v>
      </c>
      <c r="N40" s="19">
        <v>252592157</v>
      </c>
      <c r="O40" s="19">
        <v>139791252</v>
      </c>
    </row>
    <row r="41" spans="1:15">
      <c r="A41" s="37" t="s">
        <v>54</v>
      </c>
      <c r="B41" s="19">
        <v>19672.950195816102</v>
      </c>
      <c r="C41" s="19">
        <v>17154.562828894101</v>
      </c>
      <c r="D41" s="19">
        <v>15391.1231298819</v>
      </c>
      <c r="E41" s="19">
        <v>14585.7682983125</v>
      </c>
      <c r="F41" s="19">
        <v>13964.6029821824</v>
      </c>
      <c r="G41" s="19">
        <v>13848.813199812699</v>
      </c>
    </row>
    <row r="42" spans="1:15">
      <c r="A42" s="37" t="s">
        <v>55</v>
      </c>
      <c r="B42" s="19">
        <v>9889.8533970168992</v>
      </c>
      <c r="C42" s="19">
        <v>9756.5970385337605</v>
      </c>
      <c r="D42" s="19">
        <v>10856.889252675001</v>
      </c>
      <c r="E42" s="19">
        <v>12897.3328192926</v>
      </c>
      <c r="F42" s="19">
        <v>12648.1132875895</v>
      </c>
      <c r="G42" s="19">
        <v>12286.8828766972</v>
      </c>
    </row>
    <row r="43" spans="1:15">
      <c r="A43" s="37" t="s">
        <v>56</v>
      </c>
      <c r="B43" s="19">
        <v>12289.373119874001</v>
      </c>
      <c r="C43" s="19">
        <v>12453.148116013301</v>
      </c>
      <c r="D43" s="19">
        <v>13459.894997785201</v>
      </c>
      <c r="E43" s="19">
        <v>17439.737520538001</v>
      </c>
      <c r="F43" s="19">
        <v>16322.122693818301</v>
      </c>
      <c r="G43" s="19">
        <v>16332.212500568199</v>
      </c>
    </row>
    <row r="44" spans="1:15">
      <c r="A44" s="37" t="s">
        <v>57</v>
      </c>
      <c r="B44" s="19"/>
      <c r="C44" s="19"/>
      <c r="D44" s="19"/>
      <c r="E44" s="19">
        <v>5083.3909874999999</v>
      </c>
      <c r="F44" s="19">
        <v>2250.4162593103401</v>
      </c>
      <c r="G44" s="19">
        <v>6069.7113360488802</v>
      </c>
    </row>
    <row r="45" spans="1:15">
      <c r="A45" s="37" t="s">
        <v>58</v>
      </c>
      <c r="B45" s="19">
        <v>56678.383167583503</v>
      </c>
      <c r="C45" s="19">
        <v>54008.029891730199</v>
      </c>
      <c r="D45" s="19">
        <v>63383.165288075201</v>
      </c>
      <c r="E45" s="19">
        <v>73205.853089394601</v>
      </c>
      <c r="F45" s="19">
        <v>66613.3024858688</v>
      </c>
      <c r="G45" s="19">
        <v>47871.7294807453</v>
      </c>
    </row>
    <row r="46" spans="1:15">
      <c r="A46" s="37" t="s">
        <v>59</v>
      </c>
      <c r="B46" s="19">
        <v>150022.908006001</v>
      </c>
      <c r="C46" s="19">
        <v>148167.82383469201</v>
      </c>
      <c r="D46" s="19">
        <v>148664.228259542</v>
      </c>
      <c r="E46" s="19">
        <v>138881.958688571</v>
      </c>
      <c r="F46" s="19">
        <v>132306.91103200399</v>
      </c>
      <c r="G46" s="19">
        <v>126191.730821868</v>
      </c>
    </row>
    <row r="47" spans="1:15">
      <c r="A47" s="37" t="s">
        <v>60</v>
      </c>
      <c r="B47" s="19">
        <v>8169.8825189723002</v>
      </c>
      <c r="C47" s="19">
        <v>8181.9565591164501</v>
      </c>
      <c r="D47" s="19">
        <v>8915.5231602293898</v>
      </c>
      <c r="E47" s="19">
        <v>10241.0566539069</v>
      </c>
      <c r="F47" s="19">
        <v>10118.6567171924</v>
      </c>
      <c r="G47" s="19">
        <v>9461.8783886094297</v>
      </c>
    </row>
    <row r="48" spans="1:15">
      <c r="A48" s="37" t="s">
        <v>61</v>
      </c>
      <c r="B48" s="19">
        <v>4926.0816293452899</v>
      </c>
      <c r="C48" s="19">
        <v>4739.7842801589604</v>
      </c>
      <c r="D48" s="19">
        <v>4741.9829958611299</v>
      </c>
      <c r="E48" s="19">
        <v>4895.8631406029099</v>
      </c>
      <c r="F48" s="19">
        <v>5558.4133631957602</v>
      </c>
      <c r="G48" s="19">
        <v>5674.6488963842403</v>
      </c>
      <c r="I48" s="14" t="s">
        <v>62</v>
      </c>
      <c r="J48" s="14" t="s">
        <v>40</v>
      </c>
    </row>
    <row r="49" spans="1:15">
      <c r="A49" s="37" t="s">
        <v>63</v>
      </c>
      <c r="B49" s="19">
        <v>15352.3254110613</v>
      </c>
      <c r="C49" s="19">
        <v>15293.572353223901</v>
      </c>
      <c r="D49" s="19">
        <v>14925.534758886901</v>
      </c>
      <c r="E49" s="19">
        <v>17247.515107739</v>
      </c>
      <c r="F49" s="19">
        <v>20745.279733491301</v>
      </c>
      <c r="G49" s="19">
        <v>18870.533192869399</v>
      </c>
      <c r="I49" s="14" t="s">
        <v>41</v>
      </c>
      <c r="J49" s="30">
        <v>2014</v>
      </c>
      <c r="K49" s="30">
        <v>2015</v>
      </c>
      <c r="L49" s="30">
        <v>2016</v>
      </c>
      <c r="M49" s="30">
        <v>2017</v>
      </c>
      <c r="N49" s="30">
        <v>2018</v>
      </c>
      <c r="O49" s="30">
        <v>2019</v>
      </c>
    </row>
    <row r="50" spans="1:15">
      <c r="A50" s="37" t="s">
        <v>64</v>
      </c>
      <c r="B50" s="19">
        <v>31019.528899450299</v>
      </c>
      <c r="C50" s="19">
        <v>25888.808203161701</v>
      </c>
      <c r="D50" s="19">
        <v>20332.214282716701</v>
      </c>
      <c r="E50" s="19">
        <v>18075.9202061326</v>
      </c>
      <c r="F50" s="19">
        <v>17807.2520677047</v>
      </c>
      <c r="G50" s="19">
        <v>25072.960281321801</v>
      </c>
      <c r="I50" s="15" t="s">
        <v>42</v>
      </c>
      <c r="J50" s="36">
        <v>5447.5447150194859</v>
      </c>
      <c r="K50" s="36">
        <v>5746.9169896800149</v>
      </c>
      <c r="L50" s="36">
        <v>5710.3882625882052</v>
      </c>
      <c r="M50" s="36">
        <v>5360.9557688156001</v>
      </c>
      <c r="N50" s="36">
        <v>5240.295627073282</v>
      </c>
      <c r="O50" s="36">
        <v>2978.5118043706225</v>
      </c>
    </row>
    <row r="51" spans="1:15">
      <c r="A51" s="37" t="s">
        <v>65</v>
      </c>
      <c r="B51" s="19">
        <v>28980.2644918919</v>
      </c>
      <c r="C51" s="19">
        <v>27402.162399676301</v>
      </c>
      <c r="D51" s="19">
        <v>26525.409305123601</v>
      </c>
      <c r="E51" s="19">
        <v>26380.494999354101</v>
      </c>
      <c r="F51" s="19">
        <v>25084.831411764699</v>
      </c>
      <c r="G51" s="19">
        <v>24479.566052497001</v>
      </c>
      <c r="I51" s="33" t="s">
        <v>43</v>
      </c>
      <c r="J51" s="36">
        <v>456.20223977836702</v>
      </c>
      <c r="K51" s="36">
        <v>499.85150701204702</v>
      </c>
      <c r="L51" s="36">
        <v>504.98026851477402</v>
      </c>
      <c r="M51" s="36">
        <v>491.62411876808898</v>
      </c>
      <c r="N51" s="36">
        <v>492.74740520832302</v>
      </c>
      <c r="O51" s="36">
        <v>231.24632192183901</v>
      </c>
    </row>
    <row r="52" spans="1:15">
      <c r="A52" s="37" t="s">
        <v>19</v>
      </c>
      <c r="B52" s="19">
        <v>50295.452711519611</v>
      </c>
      <c r="C52" s="19">
        <v>47080.137693550365</v>
      </c>
      <c r="D52" s="19">
        <v>44205.636423257558</v>
      </c>
      <c r="E52" s="19">
        <v>44193.114687121073</v>
      </c>
      <c r="F52" s="19">
        <v>46036.040018319036</v>
      </c>
      <c r="G52" s="19">
        <v>44723.291769594478</v>
      </c>
      <c r="I52" s="33" t="s">
        <v>45</v>
      </c>
      <c r="J52" s="36">
        <v>1557.9873337125109</v>
      </c>
      <c r="K52" s="36">
        <v>1715.9241469324415</v>
      </c>
      <c r="L52" s="36">
        <v>1724.3487952341961</v>
      </c>
      <c r="M52" s="36">
        <v>1490.97096879894</v>
      </c>
      <c r="N52" s="36">
        <v>1383.1382102594955</v>
      </c>
      <c r="O52" s="36">
        <v>745.74438822532841</v>
      </c>
    </row>
    <row r="53" spans="1:15">
      <c r="A53" s="37" t="s">
        <v>66</v>
      </c>
      <c r="B53" s="19"/>
      <c r="C53" s="19">
        <v>1533.0016800000001</v>
      </c>
      <c r="D53" s="19">
        <v>10920.093934426201</v>
      </c>
      <c r="E53" s="19">
        <v>14215.015578082201</v>
      </c>
      <c r="F53" s="19">
        <v>13084.92</v>
      </c>
      <c r="G53" s="19">
        <v>8830.6548387096791</v>
      </c>
      <c r="I53" s="33" t="s">
        <v>47</v>
      </c>
      <c r="J53" s="36">
        <v>3051.7939158422801</v>
      </c>
      <c r="K53" s="36">
        <v>3163.1937937602302</v>
      </c>
      <c r="L53" s="36">
        <v>3211.84305551446</v>
      </c>
      <c r="M53" s="36">
        <v>3240.5526130930298</v>
      </c>
      <c r="N53" s="36">
        <v>3229.8649535726499</v>
      </c>
      <c r="O53" s="36">
        <v>1902.9705172925801</v>
      </c>
    </row>
    <row r="54" spans="1:15">
      <c r="A54" s="33" t="s">
        <v>47</v>
      </c>
      <c r="B54" s="19">
        <v>61387.393502386702</v>
      </c>
      <c r="C54" s="19">
        <v>61552.093451900102</v>
      </c>
      <c r="D54" s="19">
        <v>62138.0271546402</v>
      </c>
      <c r="E54" s="19">
        <v>63533.336002062199</v>
      </c>
      <c r="F54" s="19">
        <v>66014.235599588807</v>
      </c>
      <c r="G54" s="19">
        <v>62949.649987447498</v>
      </c>
      <c r="I54" s="33" t="s">
        <v>48</v>
      </c>
      <c r="J54" s="36">
        <v>381.56122568632804</v>
      </c>
      <c r="K54" s="36">
        <v>367.94754197529613</v>
      </c>
      <c r="L54" s="36">
        <v>269.21614332477458</v>
      </c>
      <c r="M54" s="36">
        <v>137.80806815554149</v>
      </c>
      <c r="N54" s="36">
        <v>134.54505803281305</v>
      </c>
      <c r="O54" s="36">
        <v>98.55057693087457</v>
      </c>
    </row>
    <row r="55" spans="1:15">
      <c r="A55" s="37" t="s">
        <v>38</v>
      </c>
      <c r="B55" s="19">
        <v>61387.393502386702</v>
      </c>
      <c r="C55" s="19">
        <v>61552.093451900102</v>
      </c>
      <c r="D55" s="19">
        <v>62138.0271546402</v>
      </c>
      <c r="E55" s="19">
        <v>63533.336002062199</v>
      </c>
      <c r="F55" s="19">
        <v>66014.235599588807</v>
      </c>
      <c r="G55" s="19">
        <v>62949.649987447498</v>
      </c>
      <c r="I55" s="15" t="s">
        <v>44</v>
      </c>
      <c r="J55" s="36">
        <v>8525.1632600950597</v>
      </c>
      <c r="K55" s="36">
        <v>8590.8453798954779</v>
      </c>
      <c r="L55" s="36">
        <v>8466.4564751161888</v>
      </c>
      <c r="M55" s="36">
        <v>8073.3747141099047</v>
      </c>
      <c r="N55" s="36">
        <v>7937.6844518526614</v>
      </c>
      <c r="O55" s="36">
        <v>4085.4174406384191</v>
      </c>
    </row>
    <row r="56" spans="1:15">
      <c r="A56" s="33" t="s">
        <v>48</v>
      </c>
      <c r="B56" s="19">
        <v>96371.129781158059</v>
      </c>
      <c r="C56" s="19">
        <v>105150.26323965919</v>
      </c>
      <c r="D56" s="19">
        <v>108894.69502395039</v>
      </c>
      <c r="E56" s="19">
        <v>151831.84057310628</v>
      </c>
      <c r="F56" s="19">
        <v>128271.0775745407</v>
      </c>
      <c r="G56" s="19">
        <v>121886.83036128769</v>
      </c>
      <c r="I56" s="33" t="s">
        <v>43</v>
      </c>
      <c r="J56" s="36">
        <v>4158.6529768186601</v>
      </c>
      <c r="K56" s="36">
        <v>4109.6201538409296</v>
      </c>
      <c r="L56" s="36">
        <v>3917.7792681871001</v>
      </c>
      <c r="M56" s="36">
        <v>3755.7273909836799</v>
      </c>
      <c r="N56" s="36">
        <v>3668.9055683226702</v>
      </c>
      <c r="O56" s="36">
        <v>1728.2008458072901</v>
      </c>
    </row>
    <row r="57" spans="1:15">
      <c r="A57" s="37" t="s">
        <v>67</v>
      </c>
      <c r="B57" s="19">
        <v>51752.575245067797</v>
      </c>
      <c r="C57" s="19">
        <v>52063.647685560798</v>
      </c>
      <c r="D57" s="19">
        <v>56123.594538642297</v>
      </c>
      <c r="E57" s="19">
        <v>72947.205202929996</v>
      </c>
      <c r="F57" s="19">
        <v>70836.521927060603</v>
      </c>
      <c r="G57" s="19">
        <v>64780.478435003002</v>
      </c>
      <c r="I57" s="33" t="s">
        <v>45</v>
      </c>
      <c r="J57" s="36">
        <v>3994.2641158749393</v>
      </c>
      <c r="K57" s="36">
        <v>4097.765372311922</v>
      </c>
      <c r="L57" s="36">
        <v>4174.8173426659268</v>
      </c>
      <c r="M57" s="36">
        <v>3935.0915779818361</v>
      </c>
      <c r="N57" s="36">
        <v>3863.5135742317002</v>
      </c>
      <c r="O57" s="36">
        <v>2124.9291781598049</v>
      </c>
    </row>
    <row r="58" spans="1:15">
      <c r="A58" s="37" t="s">
        <v>68</v>
      </c>
      <c r="B58" s="19">
        <v>44044.982478947401</v>
      </c>
      <c r="C58" s="19">
        <v>53086.615554098396</v>
      </c>
      <c r="D58" s="19">
        <v>52771.100485308103</v>
      </c>
      <c r="E58" s="19">
        <v>73518.647641463394</v>
      </c>
      <c r="F58" s="19">
        <v>51685.799347480097</v>
      </c>
      <c r="G58" s="19">
        <v>40192.8371503448</v>
      </c>
      <c r="I58" s="33" t="s">
        <v>47</v>
      </c>
      <c r="J58" s="36">
        <v>338.01058848154702</v>
      </c>
      <c r="K58" s="36">
        <v>347.62701629916</v>
      </c>
      <c r="L58" s="36">
        <v>345.17770391484498</v>
      </c>
      <c r="M58" s="36">
        <v>360.21878332188101</v>
      </c>
      <c r="N58" s="36">
        <v>381.45437648835502</v>
      </c>
      <c r="O58" s="36">
        <v>217.728528516681</v>
      </c>
    </row>
    <row r="59" spans="1:15">
      <c r="A59" s="37" t="s">
        <v>69</v>
      </c>
      <c r="B59" s="19">
        <v>573.57205714285703</v>
      </c>
      <c r="C59" s="19"/>
      <c r="D59" s="19">
        <v>0</v>
      </c>
      <c r="E59" s="19">
        <v>5365.9877287128702</v>
      </c>
      <c r="F59" s="19">
        <v>5748.7563</v>
      </c>
      <c r="G59" s="19">
        <v>16913.514775939901</v>
      </c>
      <c r="I59" s="33" t="s">
        <v>48</v>
      </c>
      <c r="J59" s="36">
        <v>34.235578919913493</v>
      </c>
      <c r="K59" s="36">
        <v>35.832837443465806</v>
      </c>
      <c r="L59" s="36">
        <v>28.682160348317417</v>
      </c>
      <c r="M59" s="36">
        <v>22.3369618225076</v>
      </c>
      <c r="N59" s="36">
        <v>23.81093280993662</v>
      </c>
      <c r="O59" s="36">
        <v>14.558888154643082</v>
      </c>
    </row>
    <row r="60" spans="1:15">
      <c r="A60" s="15" t="s">
        <v>44</v>
      </c>
      <c r="B60" s="19">
        <v>523508.87405652844</v>
      </c>
      <c r="C60" s="19">
        <v>580017.15696755494</v>
      </c>
      <c r="D60" s="19">
        <v>605132.65889953519</v>
      </c>
      <c r="E60" s="19">
        <v>514389.74975750095</v>
      </c>
      <c r="F60" s="19">
        <v>561376.05278502987</v>
      </c>
      <c r="G60" s="19">
        <v>546866.60392534442</v>
      </c>
      <c r="I60" s="15" t="s">
        <v>46</v>
      </c>
      <c r="J60" s="36">
        <v>13972.707975114547</v>
      </c>
      <c r="K60" s="36">
        <v>14337.762369575494</v>
      </c>
      <c r="L60" s="36">
        <v>14176.844737704394</v>
      </c>
      <c r="M60" s="36">
        <v>13434.330482925507</v>
      </c>
      <c r="N60" s="36">
        <v>13177.980078925943</v>
      </c>
      <c r="O60" s="36">
        <v>7063.9292450090416</v>
      </c>
    </row>
    <row r="61" spans="1:15">
      <c r="A61" s="33" t="s">
        <v>43</v>
      </c>
      <c r="B61" s="19">
        <v>59343.686856216802</v>
      </c>
      <c r="C61" s="19">
        <v>60822.435320788798</v>
      </c>
      <c r="D61" s="19">
        <v>60190.409632015602</v>
      </c>
      <c r="E61" s="19">
        <v>63000.677463448003</v>
      </c>
      <c r="F61" s="19">
        <v>64646.695201924798</v>
      </c>
      <c r="G61" s="19">
        <v>66197.127653041694</v>
      </c>
    </row>
    <row r="62" spans="1:15">
      <c r="A62" s="37" t="s">
        <v>52</v>
      </c>
      <c r="B62" s="19">
        <v>59343.686856216802</v>
      </c>
      <c r="C62" s="19">
        <v>60822.435320788798</v>
      </c>
      <c r="D62" s="19">
        <v>60190.409632015602</v>
      </c>
      <c r="E62" s="19">
        <v>63000.677463448003</v>
      </c>
      <c r="F62" s="19">
        <v>64646.695201924798</v>
      </c>
      <c r="G62" s="19">
        <v>66197.127653041694</v>
      </c>
    </row>
    <row r="63" spans="1:15">
      <c r="A63" s="33" t="s">
        <v>45</v>
      </c>
      <c r="B63" s="19">
        <v>245025.93776608346</v>
      </c>
      <c r="C63" s="19">
        <v>358181.39944552269</v>
      </c>
      <c r="D63" s="19">
        <v>372994.95540423121</v>
      </c>
      <c r="E63" s="19">
        <v>308365.81075095612</v>
      </c>
      <c r="F63" s="19">
        <v>316467.98401606892</v>
      </c>
      <c r="G63" s="19">
        <v>297951.30650593265</v>
      </c>
    </row>
    <row r="64" spans="1:15">
      <c r="A64" s="37" t="s">
        <v>53</v>
      </c>
      <c r="B64" s="19">
        <v>8862.3031001815398</v>
      </c>
      <c r="C64" s="19">
        <v>8845.2229699853106</v>
      </c>
      <c r="D64" s="19">
        <v>9462.1795980782408</v>
      </c>
      <c r="E64" s="19">
        <v>10341.401850652501</v>
      </c>
      <c r="F64" s="19">
        <v>10279.1223960759</v>
      </c>
      <c r="G64" s="19">
        <v>9477.3971914536796</v>
      </c>
      <c r="I64" s="13" t="s">
        <v>70</v>
      </c>
      <c r="J64" s="31">
        <v>2014</v>
      </c>
      <c r="K64" s="31">
        <v>2015</v>
      </c>
      <c r="L64" s="31">
        <v>2016</v>
      </c>
      <c r="M64" s="31">
        <v>2017</v>
      </c>
      <c r="N64" s="31">
        <v>2018</v>
      </c>
      <c r="O64" s="31">
        <v>2019</v>
      </c>
    </row>
    <row r="65" spans="1:15">
      <c r="A65" s="37" t="s">
        <v>54</v>
      </c>
      <c r="B65" s="19">
        <v>20978.537758897299</v>
      </c>
      <c r="C65" s="19">
        <v>20566.7322286985</v>
      </c>
      <c r="D65" s="19">
        <v>19214.777892131598</v>
      </c>
      <c r="E65" s="19">
        <v>17964.1040969969</v>
      </c>
      <c r="F65" s="19">
        <v>17058.174683042598</v>
      </c>
      <c r="G65" s="19">
        <v>18095.587024613898</v>
      </c>
      <c r="I65" s="34" t="s">
        <v>42</v>
      </c>
      <c r="J65" s="35">
        <f>B5/J50</f>
        <v>49100.550980799657</v>
      </c>
      <c r="K65" s="35">
        <f t="shared" ref="K65:O65" si="0">C5/K50</f>
        <v>47807.226812805871</v>
      </c>
      <c r="L65" s="35">
        <f t="shared" si="0"/>
        <v>48031.950436183382</v>
      </c>
      <c r="M65" s="35">
        <f t="shared" si="0"/>
        <v>50842.192652564539</v>
      </c>
      <c r="N65" s="35">
        <f t="shared" si="0"/>
        <v>53072.769513831612</v>
      </c>
      <c r="O65" s="35">
        <f t="shared" si="0"/>
        <v>51752.909212515988</v>
      </c>
    </row>
    <row r="66" spans="1:15">
      <c r="A66" s="37" t="s">
        <v>55</v>
      </c>
      <c r="B66" s="19">
        <v>9944.79057612627</v>
      </c>
      <c r="C66" s="19">
        <v>10394.0237578819</v>
      </c>
      <c r="D66" s="19">
        <v>12103.459284539</v>
      </c>
      <c r="E66" s="19">
        <v>13582.9098639314</v>
      </c>
      <c r="F66" s="19">
        <v>13103.1658862274</v>
      </c>
      <c r="G66" s="19">
        <v>13232.352390113399</v>
      </c>
      <c r="I66" s="33" t="s">
        <v>43</v>
      </c>
      <c r="J66" s="19">
        <f t="shared" ref="J66:J72" si="1">B6/J51</f>
        <v>64285.42966875343</v>
      </c>
      <c r="K66" s="19">
        <f t="shared" ref="K66:K73" si="2">C6/K51</f>
        <v>64902.359090453079</v>
      </c>
      <c r="L66" s="19">
        <f t="shared" ref="L66:L73" si="3">D6/L51</f>
        <v>65113.898601838155</v>
      </c>
      <c r="M66" s="19">
        <f t="shared" ref="M66:M73" si="4">E6/M51</f>
        <v>67021.11988029402</v>
      </c>
      <c r="N66" s="19">
        <f t="shared" ref="N66:N73" si="5">F6/N51</f>
        <v>67437.260244833291</v>
      </c>
      <c r="O66" s="19">
        <f t="shared" ref="O66:O73" si="6">G6/O51</f>
        <v>68693.356365551794</v>
      </c>
    </row>
    <row r="67" spans="1:15">
      <c r="A67" s="37" t="s">
        <v>56</v>
      </c>
      <c r="B67" s="19">
        <v>10923.5377103388</v>
      </c>
      <c r="C67" s="19">
        <v>11984.263436433401</v>
      </c>
      <c r="D67" s="19">
        <v>12083.3159131308</v>
      </c>
      <c r="E67" s="19">
        <v>13790.0778212729</v>
      </c>
      <c r="F67" s="19">
        <v>12704.9472349066</v>
      </c>
      <c r="G67" s="19">
        <v>13448.3617215342</v>
      </c>
      <c r="I67" s="33" t="s">
        <v>45</v>
      </c>
      <c r="J67" s="19">
        <f>B7/J52</f>
        <v>19953.078133134743</v>
      </c>
      <c r="K67" s="19">
        <f t="shared" si="2"/>
        <v>16576.418049043212</v>
      </c>
      <c r="L67" s="19">
        <f t="shared" si="3"/>
        <v>15495.465925367507</v>
      </c>
      <c r="M67" s="19">
        <f t="shared" si="4"/>
        <v>15955.129575167428</v>
      </c>
      <c r="N67" s="19">
        <f t="shared" si="5"/>
        <v>16069.357953627839</v>
      </c>
      <c r="O67" s="19">
        <f t="shared" si="6"/>
        <v>16368.588477144118</v>
      </c>
    </row>
    <row r="68" spans="1:15">
      <c r="A68" s="37" t="s">
        <v>57</v>
      </c>
      <c r="B68" s="19">
        <v>17188.132405829201</v>
      </c>
      <c r="C68" s="19">
        <v>16802.260511190201</v>
      </c>
      <c r="D68" s="19">
        <v>15297.7446103485</v>
      </c>
      <c r="E68" s="19">
        <v>14137.571303937701</v>
      </c>
      <c r="F68" s="19">
        <v>13321.1260507769</v>
      </c>
      <c r="G68" s="19">
        <v>14843.2883905994</v>
      </c>
      <c r="I68" s="33" t="s">
        <v>47</v>
      </c>
      <c r="J68" s="19">
        <f t="shared" si="1"/>
        <v>61387.393502386818</v>
      </c>
      <c r="K68" s="19">
        <f t="shared" si="2"/>
        <v>61552.093451900066</v>
      </c>
      <c r="L68" s="19">
        <f t="shared" si="3"/>
        <v>62138.027154640178</v>
      </c>
      <c r="M68" s="19">
        <f t="shared" si="4"/>
        <v>63533.336002062162</v>
      </c>
      <c r="N68" s="19">
        <f t="shared" si="5"/>
        <v>66014.23559958885</v>
      </c>
      <c r="O68" s="19">
        <f t="shared" si="6"/>
        <v>62949.649987447592</v>
      </c>
    </row>
    <row r="69" spans="1:15">
      <c r="A69" s="37" t="s">
        <v>58</v>
      </c>
      <c r="B69" s="19">
        <v>46246.764236317103</v>
      </c>
      <c r="C69" s="19">
        <v>50703.055564931499</v>
      </c>
      <c r="D69" s="19">
        <v>49054.91313375</v>
      </c>
      <c r="E69" s="19">
        <v>64908.296470793</v>
      </c>
      <c r="F69" s="19">
        <v>88443.596924383601</v>
      </c>
      <c r="G69" s="19">
        <v>86187.789552087095</v>
      </c>
      <c r="I69" s="33" t="s">
        <v>48</v>
      </c>
      <c r="J69" s="19">
        <f t="shared" si="1"/>
        <v>51687.571148051982</v>
      </c>
      <c r="K69" s="19">
        <f t="shared" si="2"/>
        <v>52065.970864091898</v>
      </c>
      <c r="L69" s="19">
        <f t="shared" si="3"/>
        <v>56098.690121195934</v>
      </c>
      <c r="M69" s="19">
        <f t="shared" si="4"/>
        <v>72142.321803530955</v>
      </c>
      <c r="N69" s="19">
        <f t="shared" si="5"/>
        <v>70194.016324975091</v>
      </c>
      <c r="O69" s="19">
        <f t="shared" si="6"/>
        <v>63555.731433143381</v>
      </c>
    </row>
    <row r="70" spans="1:15">
      <c r="A70" s="37" t="s">
        <v>59</v>
      </c>
      <c r="B70" s="19"/>
      <c r="C70" s="19">
        <v>111313.15477377101</v>
      </c>
      <c r="D70" s="19">
        <v>131630.51310491801</v>
      </c>
      <c r="E70" s="19">
        <v>50656.492177136999</v>
      </c>
      <c r="F70" s="19">
        <v>37359.7673246544</v>
      </c>
      <c r="G70" s="19">
        <v>18177.9688858931</v>
      </c>
      <c r="I70" s="34" t="s">
        <v>44</v>
      </c>
      <c r="J70" s="35">
        <f t="shared" si="1"/>
        <v>40285.912834960822</v>
      </c>
      <c r="K70" s="35">
        <f t="shared" si="2"/>
        <v>40579.629545636344</v>
      </c>
      <c r="L70" s="35">
        <f t="shared" si="3"/>
        <v>39369.679508737529</v>
      </c>
      <c r="M70" s="35">
        <f t="shared" si="4"/>
        <v>41096.635762505903</v>
      </c>
      <c r="N70" s="35">
        <f t="shared" si="5"/>
        <v>42010.53342731062</v>
      </c>
      <c r="O70" s="35">
        <f t="shared" si="6"/>
        <v>40984.416753709942</v>
      </c>
    </row>
    <row r="71" spans="1:15">
      <c r="A71" s="37" t="s">
        <v>60</v>
      </c>
      <c r="B71" s="19">
        <v>8616.0874467298599</v>
      </c>
      <c r="C71" s="19">
        <v>7848.5615047637602</v>
      </c>
      <c r="D71" s="19">
        <v>8762.5393511999991</v>
      </c>
      <c r="E71" s="19">
        <v>9779.1836429448995</v>
      </c>
      <c r="F71" s="19">
        <v>10156.8249386771</v>
      </c>
      <c r="G71" s="19">
        <v>9101.7568133656205</v>
      </c>
      <c r="I71" s="33" t="s">
        <v>43</v>
      </c>
      <c r="J71" s="19">
        <f t="shared" si="1"/>
        <v>59343.686856216707</v>
      </c>
      <c r="K71" s="19">
        <f t="shared" si="2"/>
        <v>60822.435320788783</v>
      </c>
      <c r="L71" s="19">
        <f t="shared" si="3"/>
        <v>60190.409632015639</v>
      </c>
      <c r="M71" s="19">
        <f t="shared" si="4"/>
        <v>63000.677463448032</v>
      </c>
      <c r="N71" s="19">
        <f t="shared" si="5"/>
        <v>64646.695201924704</v>
      </c>
      <c r="O71" s="19">
        <f t="shared" si="6"/>
        <v>66197.127653041811</v>
      </c>
    </row>
    <row r="72" spans="1:15">
      <c r="A72" s="37" t="s">
        <v>61</v>
      </c>
      <c r="B72" s="19">
        <v>5293.8106164710398</v>
      </c>
      <c r="C72" s="19">
        <v>4720.2911749407704</v>
      </c>
      <c r="D72" s="19">
        <v>4660.5425672070596</v>
      </c>
      <c r="E72" s="19">
        <v>5164.0179226283099</v>
      </c>
      <c r="F72" s="19">
        <v>5950.0866477869104</v>
      </c>
      <c r="G72" s="19">
        <v>6201.3372516664804</v>
      </c>
      <c r="I72" s="33" t="s">
        <v>45</v>
      </c>
      <c r="J72" s="19">
        <f t="shared" si="1"/>
        <v>15992.75039077062</v>
      </c>
      <c r="K72" s="19">
        <f t="shared" si="2"/>
        <v>15486.772236594843</v>
      </c>
      <c r="L72" s="19">
        <f t="shared" si="3"/>
        <v>14953.534221004977</v>
      </c>
      <c r="M72" s="19">
        <f t="shared" si="4"/>
        <v>14689.842372015777</v>
      </c>
      <c r="N72" s="19">
        <f t="shared" si="5"/>
        <v>14463.897415220707</v>
      </c>
      <c r="O72" s="19">
        <f t="shared" si="6"/>
        <v>15253.909792923156</v>
      </c>
    </row>
    <row r="73" spans="1:15">
      <c r="A73" s="37" t="s">
        <v>63</v>
      </c>
      <c r="B73" s="19">
        <v>14434.718256939899</v>
      </c>
      <c r="C73" s="19">
        <v>14431.4607935769</v>
      </c>
      <c r="D73" s="19">
        <v>14454.2089189812</v>
      </c>
      <c r="E73" s="19">
        <v>14127.4261786466</v>
      </c>
      <c r="F73" s="19">
        <v>16019.6290919364</v>
      </c>
      <c r="G73" s="19">
        <v>16595.416134204101</v>
      </c>
      <c r="I73" s="33" t="s">
        <v>47</v>
      </c>
      <c r="J73" s="19">
        <f>B13/J58</f>
        <v>92469.055896769132</v>
      </c>
      <c r="K73" s="19">
        <f t="shared" si="2"/>
        <v>96703.536905400266</v>
      </c>
      <c r="L73" s="19">
        <f t="shared" si="3"/>
        <v>98064.210451873965</v>
      </c>
      <c r="M73" s="19">
        <f t="shared" si="4"/>
        <v>101143.61795354739</v>
      </c>
      <c r="N73" s="19">
        <f t="shared" si="5"/>
        <v>103223.59219596484</v>
      </c>
      <c r="O73" s="19">
        <f t="shared" si="6"/>
        <v>91857.158711600496</v>
      </c>
    </row>
    <row r="74" spans="1:15">
      <c r="A74" s="37" t="s">
        <v>64</v>
      </c>
      <c r="B74" s="19">
        <v>27722.786341831699</v>
      </c>
      <c r="C74" s="19">
        <v>25936.894193341701</v>
      </c>
      <c r="D74" s="19">
        <v>21972.321397174601</v>
      </c>
      <c r="E74" s="19">
        <v>19989.660599511899</v>
      </c>
      <c r="F74" s="19">
        <v>18611.651276856901</v>
      </c>
      <c r="G74" s="19">
        <v>20613.1972515538</v>
      </c>
      <c r="I74" s="33" t="s">
        <v>48</v>
      </c>
      <c r="J74" s="19">
        <f t="shared" ref="J74:J75" si="7">B14/J59</f>
        <v>44380.584407650473</v>
      </c>
      <c r="K74" s="19">
        <f t="shared" ref="K74:K75" si="8">C14/K59</f>
        <v>44046.079311751673</v>
      </c>
      <c r="L74" s="19">
        <f t="shared" ref="L74:L75" si="9">D14/L59</f>
        <v>42921.662282395657</v>
      </c>
      <c r="M74" s="19">
        <f t="shared" ref="M74:M75" si="10">E14/M59</f>
        <v>41879.643589549843</v>
      </c>
      <c r="N74" s="19">
        <f t="shared" ref="N74:N75" si="11">F14/N59</f>
        <v>43139.133111632771</v>
      </c>
      <c r="O74" s="19">
        <f t="shared" ref="O74:O75" si="12">G14/O59</f>
        <v>42799.765571471689</v>
      </c>
    </row>
    <row r="75" spans="1:15">
      <c r="A75" s="37" t="s">
        <v>65</v>
      </c>
      <c r="B75" s="19">
        <v>25737.900444603201</v>
      </c>
      <c r="C75" s="19">
        <v>25683.328594189101</v>
      </c>
      <c r="D75" s="19">
        <v>25251.9057961984</v>
      </c>
      <c r="E75" s="19">
        <v>24462.844575421299</v>
      </c>
      <c r="F75" s="19">
        <v>24076.7572306047</v>
      </c>
      <c r="G75" s="19">
        <v>22959.172734437801</v>
      </c>
      <c r="I75" s="16" t="s">
        <v>46</v>
      </c>
      <c r="J75" s="32">
        <f t="shared" si="7"/>
        <v>43722.478998920873</v>
      </c>
      <c r="K75" s="32">
        <f t="shared" si="8"/>
        <v>43476.62284616704</v>
      </c>
      <c r="L75" s="32">
        <f t="shared" si="9"/>
        <v>42858.814866190529</v>
      </c>
      <c r="M75" s="32">
        <f t="shared" si="10"/>
        <v>44985.590221120896</v>
      </c>
      <c r="N75" s="32">
        <f t="shared" si="11"/>
        <v>46409.491920391978</v>
      </c>
      <c r="O75" s="32">
        <f t="shared" si="12"/>
        <v>45524.960803820788</v>
      </c>
    </row>
    <row r="76" spans="1:15">
      <c r="A76" s="37" t="s">
        <v>19</v>
      </c>
      <c r="B76" s="19">
        <v>43012.367499408108</v>
      </c>
      <c r="C76" s="19">
        <v>42986.686360494103</v>
      </c>
      <c r="D76" s="19">
        <v>42963.040770475505</v>
      </c>
      <c r="E76" s="19">
        <v>43302.575653833148</v>
      </c>
      <c r="F76" s="19">
        <v>43092.715310863772</v>
      </c>
      <c r="G76" s="19">
        <v>42573.162176428152</v>
      </c>
    </row>
    <row r="77" spans="1:15">
      <c r="A77" s="37" t="s">
        <v>66</v>
      </c>
      <c r="B77" s="19">
        <v>6064.2013724094304</v>
      </c>
      <c r="C77" s="19">
        <v>5965.4635813245704</v>
      </c>
      <c r="D77" s="19">
        <v>6083.49306609823</v>
      </c>
      <c r="E77" s="19">
        <v>6159.2485932485597</v>
      </c>
      <c r="F77" s="19">
        <v>6290.4190192757396</v>
      </c>
      <c r="G77" s="19">
        <v>6444.51898798198</v>
      </c>
    </row>
    <row r="78" spans="1:15">
      <c r="A78" s="33" t="s">
        <v>47</v>
      </c>
      <c r="B78" s="19">
        <v>92469.055896769205</v>
      </c>
      <c r="C78" s="19">
        <v>96703.536905400193</v>
      </c>
      <c r="D78" s="19">
        <v>98064.210451873994</v>
      </c>
      <c r="E78" s="19">
        <v>101143.617953547</v>
      </c>
      <c r="F78" s="19">
        <v>103223.592195965</v>
      </c>
      <c r="G78" s="19">
        <v>91857.158711600496</v>
      </c>
    </row>
    <row r="79" spans="1:15">
      <c r="A79" s="37" t="s">
        <v>38</v>
      </c>
      <c r="B79" s="19">
        <v>92469.055896769205</v>
      </c>
      <c r="C79" s="19">
        <v>96703.536905400193</v>
      </c>
      <c r="D79" s="19">
        <v>98064.210451873994</v>
      </c>
      <c r="E79" s="19">
        <v>101143.617953547</v>
      </c>
      <c r="F79" s="19">
        <v>103223.592195965</v>
      </c>
      <c r="G79" s="19">
        <v>91857.158711600496</v>
      </c>
    </row>
    <row r="80" spans="1:15">
      <c r="A80" s="33" t="s">
        <v>48</v>
      </c>
      <c r="B80" s="19">
        <v>126670.19353745901</v>
      </c>
      <c r="C80" s="19">
        <v>64309.785295843198</v>
      </c>
      <c r="D80" s="19">
        <v>73883.083411414409</v>
      </c>
      <c r="E80" s="19">
        <v>41879.643589549902</v>
      </c>
      <c r="F80" s="19">
        <v>77037.781371071207</v>
      </c>
      <c r="G80" s="19">
        <v>90861.011054769711</v>
      </c>
    </row>
    <row r="81" spans="1:14">
      <c r="A81" s="37" t="s">
        <v>67</v>
      </c>
      <c r="B81" s="19">
        <v>44286.0709955235</v>
      </c>
      <c r="C81" s="19">
        <v>44154.339478893999</v>
      </c>
      <c r="D81" s="19">
        <v>43028.6474244579</v>
      </c>
      <c r="E81" s="19">
        <v>41879.643589549902</v>
      </c>
      <c r="F81" s="19">
        <v>43305.4596359719</v>
      </c>
      <c r="G81" s="19">
        <v>42640.135841611802</v>
      </c>
    </row>
    <row r="82" spans="1:14">
      <c r="A82" s="37" t="s">
        <v>68</v>
      </c>
      <c r="B82" s="19">
        <v>82384.122541935503</v>
      </c>
      <c r="C82" s="19">
        <v>20155.445816949199</v>
      </c>
      <c r="D82" s="19">
        <v>30854.435986956501</v>
      </c>
      <c r="E82" s="19"/>
      <c r="F82" s="19">
        <v>33732.3217350993</v>
      </c>
      <c r="G82" s="19">
        <v>48220.875213157902</v>
      </c>
    </row>
    <row r="85" spans="1:14">
      <c r="I85" s="49" t="s">
        <v>71</v>
      </c>
    </row>
    <row r="86" spans="1:14">
      <c r="A86" s="14" t="s">
        <v>49</v>
      </c>
      <c r="B86" s="14" t="s">
        <v>40</v>
      </c>
      <c r="I86" s="59" t="s">
        <v>72</v>
      </c>
      <c r="J86" s="59"/>
      <c r="K86" s="59"/>
      <c r="L86" s="59"/>
      <c r="M86" s="59"/>
      <c r="N86" s="59"/>
    </row>
    <row r="87" spans="1:14">
      <c r="A87" s="14" t="s">
        <v>41</v>
      </c>
      <c r="B87" s="30">
        <v>2014</v>
      </c>
      <c r="C87" s="30">
        <v>2015</v>
      </c>
      <c r="D87" s="30">
        <v>2016</v>
      </c>
      <c r="E87" s="30">
        <v>2017</v>
      </c>
      <c r="F87" s="30">
        <v>2018</v>
      </c>
      <c r="G87" s="30">
        <v>2019</v>
      </c>
    </row>
    <row r="88" spans="1:14">
      <c r="A88" s="15" t="s">
        <v>42</v>
      </c>
      <c r="B88" s="36">
        <v>7271</v>
      </c>
      <c r="C88" s="36">
        <v>7375</v>
      </c>
      <c r="D88" s="36">
        <v>7417</v>
      </c>
      <c r="E88" s="36">
        <v>6836</v>
      </c>
      <c r="F88" s="36">
        <v>6790</v>
      </c>
      <c r="G88" s="36">
        <v>6133</v>
      </c>
      <c r="I88" s="57" t="s">
        <v>73</v>
      </c>
      <c r="J88" s="57" t="s">
        <v>74</v>
      </c>
      <c r="K88" s="57" t="s">
        <v>75</v>
      </c>
      <c r="L88" s="57" t="s">
        <v>76</v>
      </c>
      <c r="M88" s="57" t="s">
        <v>77</v>
      </c>
      <c r="N88" s="57" t="s">
        <v>78</v>
      </c>
    </row>
    <row r="89" spans="1:14">
      <c r="A89" s="33" t="s">
        <v>43</v>
      </c>
      <c r="B89" s="36">
        <v>881</v>
      </c>
      <c r="C89" s="36">
        <v>974</v>
      </c>
      <c r="D89" s="36">
        <v>1006</v>
      </c>
      <c r="E89" s="36">
        <v>1041</v>
      </c>
      <c r="F89" s="36">
        <v>1059</v>
      </c>
      <c r="G89" s="36">
        <v>715</v>
      </c>
      <c r="I89" s="59" t="s">
        <v>19</v>
      </c>
      <c r="J89" s="59" t="s">
        <v>42</v>
      </c>
      <c r="K89" s="60">
        <v>60</v>
      </c>
      <c r="L89" s="60">
        <v>45.306799663781199</v>
      </c>
      <c r="M89" s="62">
        <v>2171819</v>
      </c>
      <c r="N89" s="61">
        <v>2014</v>
      </c>
    </row>
    <row r="90" spans="1:14">
      <c r="A90" s="37" t="s">
        <v>52</v>
      </c>
      <c r="B90" s="36">
        <v>881</v>
      </c>
      <c r="C90" s="36">
        <v>974</v>
      </c>
      <c r="D90" s="36">
        <v>1006</v>
      </c>
      <c r="E90" s="36">
        <v>1041</v>
      </c>
      <c r="F90" s="36">
        <v>1059</v>
      </c>
      <c r="G90" s="36">
        <v>715</v>
      </c>
      <c r="I90" s="59" t="s">
        <v>19</v>
      </c>
      <c r="J90" s="59" t="s">
        <v>42</v>
      </c>
      <c r="K90" s="60">
        <v>62</v>
      </c>
      <c r="L90" s="60">
        <v>43.753376708628302</v>
      </c>
      <c r="M90" s="62">
        <v>2007314</v>
      </c>
      <c r="N90" s="61">
        <v>2015</v>
      </c>
    </row>
    <row r="91" spans="1:14">
      <c r="A91" s="33" t="s">
        <v>45</v>
      </c>
      <c r="B91" s="36">
        <v>2331</v>
      </c>
      <c r="C91" s="36">
        <v>2412</v>
      </c>
      <c r="D91" s="36">
        <v>2414</v>
      </c>
      <c r="E91" s="36">
        <v>2094</v>
      </c>
      <c r="F91" s="36">
        <v>1932</v>
      </c>
      <c r="G91" s="36">
        <v>1668</v>
      </c>
      <c r="I91" s="59" t="s">
        <v>19</v>
      </c>
      <c r="J91" s="59" t="s">
        <v>42</v>
      </c>
      <c r="K91" s="60">
        <v>49</v>
      </c>
      <c r="L91" s="60">
        <v>37.695849100439297</v>
      </c>
      <c r="M91" s="62">
        <v>1627568</v>
      </c>
      <c r="N91" s="61">
        <v>2016</v>
      </c>
    </row>
    <row r="92" spans="1:14">
      <c r="A92" s="37" t="s">
        <v>53</v>
      </c>
      <c r="B92" s="36">
        <v>88</v>
      </c>
      <c r="C92" s="36">
        <v>91</v>
      </c>
      <c r="D92" s="36">
        <v>97</v>
      </c>
      <c r="E92" s="36">
        <v>93</v>
      </c>
      <c r="F92" s="36">
        <v>84</v>
      </c>
      <c r="G92" s="36">
        <v>64</v>
      </c>
      <c r="I92" s="59" t="s">
        <v>19</v>
      </c>
      <c r="J92" s="59" t="s">
        <v>42</v>
      </c>
      <c r="K92" s="60">
        <v>56</v>
      </c>
      <c r="L92" s="60">
        <v>36.057494731512598</v>
      </c>
      <c r="M92" s="62">
        <v>1593493</v>
      </c>
      <c r="N92" s="61">
        <v>2017</v>
      </c>
    </row>
    <row r="93" spans="1:14">
      <c r="A93" s="37" t="s">
        <v>54</v>
      </c>
      <c r="B93" s="36">
        <v>1050</v>
      </c>
      <c r="C93" s="36">
        <v>1018</v>
      </c>
      <c r="D93" s="36">
        <v>1013</v>
      </c>
      <c r="E93" s="36">
        <v>860</v>
      </c>
      <c r="F93" s="36">
        <v>818</v>
      </c>
      <c r="G93" s="36">
        <v>724</v>
      </c>
      <c r="I93" s="59" t="s">
        <v>19</v>
      </c>
      <c r="J93" s="59" t="s">
        <v>42</v>
      </c>
      <c r="K93" s="60">
        <v>46</v>
      </c>
      <c r="L93" s="60">
        <v>37.030096405373797</v>
      </c>
      <c r="M93" s="62">
        <v>1704233</v>
      </c>
      <c r="N93" s="61">
        <v>2018</v>
      </c>
    </row>
    <row r="94" spans="1:14">
      <c r="A94" s="37" t="s">
        <v>55</v>
      </c>
      <c r="B94" s="36">
        <v>63</v>
      </c>
      <c r="C94" s="36">
        <v>74</v>
      </c>
      <c r="D94" s="36">
        <v>81</v>
      </c>
      <c r="E94" s="36">
        <v>91</v>
      </c>
      <c r="F94" s="36">
        <v>116</v>
      </c>
      <c r="G94" s="36">
        <v>104</v>
      </c>
      <c r="I94" s="59" t="s">
        <v>19</v>
      </c>
      <c r="J94" s="59" t="s">
        <v>42</v>
      </c>
      <c r="K94" s="60">
        <v>47</v>
      </c>
      <c r="L94" s="60">
        <v>23.643809705414</v>
      </c>
      <c r="M94" s="62">
        <v>1055777</v>
      </c>
      <c r="N94" s="61">
        <v>2019</v>
      </c>
    </row>
    <row r="95" spans="1:14">
      <c r="A95" s="37" t="s">
        <v>56</v>
      </c>
      <c r="B95" s="36">
        <v>113</v>
      </c>
      <c r="C95" s="36">
        <v>116</v>
      </c>
      <c r="D95" s="36">
        <v>120</v>
      </c>
      <c r="E95" s="36">
        <v>95</v>
      </c>
      <c r="F95" s="36">
        <v>79</v>
      </c>
      <c r="G95" s="36">
        <v>54</v>
      </c>
      <c r="I95" s="59" t="s">
        <v>19</v>
      </c>
      <c r="J95" s="59" t="s">
        <v>44</v>
      </c>
      <c r="K95" s="60">
        <v>266</v>
      </c>
      <c r="L95" s="60">
        <v>221.221675373506</v>
      </c>
      <c r="M95" s="62">
        <v>9506588</v>
      </c>
      <c r="N95" s="61">
        <v>2014</v>
      </c>
    </row>
    <row r="96" spans="1:14">
      <c r="A96" s="37" t="s">
        <v>57</v>
      </c>
      <c r="B96" s="36"/>
      <c r="C96" s="36"/>
      <c r="D96" s="36"/>
      <c r="E96" s="36">
        <v>4</v>
      </c>
      <c r="F96" s="36">
        <v>6</v>
      </c>
      <c r="G96" s="36">
        <v>4</v>
      </c>
      <c r="I96" s="59" t="s">
        <v>19</v>
      </c>
      <c r="J96" s="59" t="s">
        <v>44</v>
      </c>
      <c r="K96" s="60">
        <v>271</v>
      </c>
      <c r="L96" s="60">
        <v>230.85180180624499</v>
      </c>
      <c r="M96" s="62">
        <v>9906976</v>
      </c>
      <c r="N96" s="61">
        <v>2015</v>
      </c>
    </row>
    <row r="97" spans="1:14">
      <c r="A97" s="37" t="s">
        <v>58</v>
      </c>
      <c r="B97" s="36">
        <v>20</v>
      </c>
      <c r="C97" s="36">
        <v>23</v>
      </c>
      <c r="D97" s="36">
        <v>21</v>
      </c>
      <c r="E97" s="36">
        <v>16</v>
      </c>
      <c r="F97" s="36">
        <v>14</v>
      </c>
      <c r="G97" s="36">
        <v>14</v>
      </c>
      <c r="I97" s="59" t="s">
        <v>19</v>
      </c>
      <c r="J97" s="59" t="s">
        <v>44</v>
      </c>
      <c r="K97" s="60">
        <v>276</v>
      </c>
      <c r="L97" s="60">
        <v>233.50933314045699</v>
      </c>
      <c r="M97" s="62">
        <v>10025341</v>
      </c>
      <c r="N97" s="61">
        <v>2016</v>
      </c>
    </row>
    <row r="98" spans="1:14">
      <c r="A98" s="37" t="s">
        <v>59</v>
      </c>
      <c r="B98" s="36">
        <v>20</v>
      </c>
      <c r="C98" s="36">
        <v>20</v>
      </c>
      <c r="D98" s="36">
        <v>20</v>
      </c>
      <c r="E98" s="36">
        <v>24</v>
      </c>
      <c r="F98" s="36">
        <v>23</v>
      </c>
      <c r="G98" s="36">
        <v>19</v>
      </c>
      <c r="I98" s="59" t="s">
        <v>19</v>
      </c>
      <c r="J98" s="59" t="s">
        <v>44</v>
      </c>
      <c r="K98" s="60">
        <v>276</v>
      </c>
      <c r="L98" s="60">
        <v>234.147688605273</v>
      </c>
      <c r="M98" s="62">
        <v>10093597</v>
      </c>
      <c r="N98" s="61">
        <v>2017</v>
      </c>
    </row>
    <row r="99" spans="1:14">
      <c r="A99" s="37" t="s">
        <v>60</v>
      </c>
      <c r="B99" s="36">
        <v>385</v>
      </c>
      <c r="C99" s="36">
        <v>449</v>
      </c>
      <c r="D99" s="36">
        <v>427</v>
      </c>
      <c r="E99" s="36">
        <v>360</v>
      </c>
      <c r="F99" s="36">
        <v>309</v>
      </c>
      <c r="G99" s="36">
        <v>248</v>
      </c>
      <c r="I99" s="59" t="s">
        <v>19</v>
      </c>
      <c r="J99" s="59" t="s">
        <v>44</v>
      </c>
      <c r="K99" s="60">
        <v>289</v>
      </c>
      <c r="L99" s="60">
        <v>241.925762273137</v>
      </c>
      <c r="M99" s="62">
        <v>10412098</v>
      </c>
      <c r="N99" s="61">
        <v>2018</v>
      </c>
    </row>
    <row r="100" spans="1:14">
      <c r="A100" s="37" t="s">
        <v>61</v>
      </c>
      <c r="B100" s="36">
        <v>288</v>
      </c>
      <c r="C100" s="36">
        <v>340</v>
      </c>
      <c r="D100" s="36">
        <v>353</v>
      </c>
      <c r="E100" s="36">
        <v>285</v>
      </c>
      <c r="F100" s="36">
        <v>197</v>
      </c>
      <c r="G100" s="36">
        <v>152</v>
      </c>
      <c r="I100" s="59" t="s">
        <v>19</v>
      </c>
      <c r="J100" s="59" t="s">
        <v>44</v>
      </c>
      <c r="K100" s="60">
        <v>288</v>
      </c>
      <c r="L100" s="60">
        <v>149.934082264019</v>
      </c>
      <c r="M100" s="62">
        <v>6382574</v>
      </c>
      <c r="N100" s="61">
        <v>2019</v>
      </c>
    </row>
    <row r="101" spans="1:14">
      <c r="A101" s="37" t="s">
        <v>63</v>
      </c>
      <c r="B101" s="36">
        <v>19</v>
      </c>
      <c r="C101" s="36">
        <v>26</v>
      </c>
      <c r="D101" s="36">
        <v>23</v>
      </c>
      <c r="E101" s="36">
        <v>22</v>
      </c>
      <c r="F101" s="36">
        <v>27</v>
      </c>
      <c r="G101" s="36">
        <v>19</v>
      </c>
    </row>
    <row r="102" spans="1:14">
      <c r="A102" s="37" t="s">
        <v>64</v>
      </c>
      <c r="B102" s="36">
        <v>198</v>
      </c>
      <c r="C102" s="36">
        <v>158</v>
      </c>
      <c r="D102" s="36">
        <v>164</v>
      </c>
      <c r="E102" s="36">
        <v>144</v>
      </c>
      <c r="F102" s="36">
        <v>152</v>
      </c>
      <c r="G102" s="36">
        <v>153</v>
      </c>
    </row>
    <row r="103" spans="1:14">
      <c r="A103" s="37" t="s">
        <v>65</v>
      </c>
      <c r="B103" s="36">
        <v>27</v>
      </c>
      <c r="C103" s="36">
        <v>33</v>
      </c>
      <c r="D103" s="36">
        <v>44</v>
      </c>
      <c r="E103" s="36">
        <v>43</v>
      </c>
      <c r="F103" s="36">
        <v>58</v>
      </c>
      <c r="G103" s="36">
        <v>65</v>
      </c>
    </row>
    <row r="104" spans="1:14">
      <c r="A104" s="37" t="s">
        <v>19</v>
      </c>
      <c r="B104" s="36">
        <v>60</v>
      </c>
      <c r="C104" s="36">
        <v>62</v>
      </c>
      <c r="D104" s="36">
        <v>49</v>
      </c>
      <c r="E104" s="36">
        <v>56</v>
      </c>
      <c r="F104" s="36">
        <v>46</v>
      </c>
      <c r="G104" s="36">
        <v>47</v>
      </c>
    </row>
    <row r="105" spans="1:14">
      <c r="A105" s="37" t="s">
        <v>66</v>
      </c>
      <c r="B105" s="36"/>
      <c r="C105" s="36">
        <v>2</v>
      </c>
      <c r="D105" s="36">
        <v>2</v>
      </c>
      <c r="E105" s="36">
        <v>1</v>
      </c>
      <c r="F105" s="36">
        <v>3</v>
      </c>
      <c r="G105" s="36">
        <v>1</v>
      </c>
    </row>
    <row r="106" spans="1:14">
      <c r="A106" s="33" t="s">
        <v>47</v>
      </c>
      <c r="B106" s="36">
        <v>3288</v>
      </c>
      <c r="C106" s="36">
        <v>3349</v>
      </c>
      <c r="D106" s="36">
        <v>3406</v>
      </c>
      <c r="E106" s="36">
        <v>3394</v>
      </c>
      <c r="F106" s="36">
        <v>3469</v>
      </c>
      <c r="G106" s="36">
        <v>3405</v>
      </c>
    </row>
    <row r="107" spans="1:14">
      <c r="A107" s="37" t="s">
        <v>38</v>
      </c>
      <c r="B107" s="36">
        <v>3288</v>
      </c>
      <c r="C107" s="36">
        <v>3349</v>
      </c>
      <c r="D107" s="36">
        <v>3406</v>
      </c>
      <c r="E107" s="36">
        <v>3394</v>
      </c>
      <c r="F107" s="36">
        <v>3469</v>
      </c>
      <c r="G107" s="36">
        <v>3405</v>
      </c>
    </row>
    <row r="108" spans="1:14">
      <c r="A108" s="33" t="s">
        <v>48</v>
      </c>
      <c r="B108" s="36">
        <v>771</v>
      </c>
      <c r="C108" s="36">
        <v>640</v>
      </c>
      <c r="D108" s="36">
        <v>591</v>
      </c>
      <c r="E108" s="36">
        <v>307</v>
      </c>
      <c r="F108" s="36">
        <v>330</v>
      </c>
      <c r="G108" s="36">
        <v>345</v>
      </c>
    </row>
    <row r="109" spans="1:14">
      <c r="A109" s="37" t="s">
        <v>67</v>
      </c>
      <c r="B109" s="36">
        <v>765</v>
      </c>
      <c r="C109" s="36">
        <v>635</v>
      </c>
      <c r="D109" s="36">
        <v>586</v>
      </c>
      <c r="E109" s="36">
        <v>291</v>
      </c>
      <c r="F109" s="36">
        <v>314</v>
      </c>
      <c r="G109" s="36">
        <v>319</v>
      </c>
    </row>
    <row r="110" spans="1:14">
      <c r="A110" s="37" t="s">
        <v>68</v>
      </c>
      <c r="B110" s="36">
        <v>4</v>
      </c>
      <c r="C110" s="36">
        <v>5</v>
      </c>
      <c r="D110" s="36">
        <v>4</v>
      </c>
      <c r="E110" s="36">
        <v>5</v>
      </c>
      <c r="F110" s="36">
        <v>13</v>
      </c>
      <c r="G110" s="36">
        <v>23</v>
      </c>
    </row>
    <row r="111" spans="1:14">
      <c r="A111" s="37" t="s">
        <v>69</v>
      </c>
      <c r="B111" s="36">
        <v>2</v>
      </c>
      <c r="C111" s="36"/>
      <c r="D111" s="36">
        <v>1</v>
      </c>
      <c r="E111" s="36">
        <v>11</v>
      </c>
      <c r="F111" s="36">
        <v>3</v>
      </c>
      <c r="G111" s="36">
        <v>3</v>
      </c>
    </row>
    <row r="112" spans="1:14">
      <c r="A112" s="15" t="s">
        <v>44</v>
      </c>
      <c r="B112" s="36">
        <v>12270</v>
      </c>
      <c r="C112" s="36">
        <v>12393</v>
      </c>
      <c r="D112" s="36">
        <v>12171</v>
      </c>
      <c r="E112" s="36">
        <v>11685</v>
      </c>
      <c r="F112" s="36">
        <v>11597</v>
      </c>
      <c r="G112" s="36">
        <v>9406</v>
      </c>
    </row>
    <row r="113" spans="1:7">
      <c r="A113" s="33" t="s">
        <v>43</v>
      </c>
      <c r="B113" s="36">
        <v>6183</v>
      </c>
      <c r="C113" s="36">
        <v>6109</v>
      </c>
      <c r="D113" s="36">
        <v>5779</v>
      </c>
      <c r="E113" s="36">
        <v>5693</v>
      </c>
      <c r="F113" s="36">
        <v>5558</v>
      </c>
      <c r="G113" s="36">
        <v>4166</v>
      </c>
    </row>
    <row r="114" spans="1:7">
      <c r="A114" s="37" t="s">
        <v>52</v>
      </c>
      <c r="B114" s="36">
        <v>6183</v>
      </c>
      <c r="C114" s="36">
        <v>6109</v>
      </c>
      <c r="D114" s="36">
        <v>5779</v>
      </c>
      <c r="E114" s="36">
        <v>5693</v>
      </c>
      <c r="F114" s="36">
        <v>5558</v>
      </c>
      <c r="G114" s="36">
        <v>4166</v>
      </c>
    </row>
    <row r="115" spans="1:7">
      <c r="A115" s="33" t="s">
        <v>45</v>
      </c>
      <c r="B115" s="36">
        <v>5661</v>
      </c>
      <c r="C115" s="36">
        <v>5858</v>
      </c>
      <c r="D115" s="36">
        <v>5965</v>
      </c>
      <c r="E115" s="36">
        <v>5562</v>
      </c>
      <c r="F115" s="36">
        <v>5581</v>
      </c>
      <c r="G115" s="36">
        <v>4795</v>
      </c>
    </row>
    <row r="116" spans="1:7">
      <c r="A116" s="37" t="s">
        <v>53</v>
      </c>
      <c r="B116" s="36">
        <v>241</v>
      </c>
      <c r="C116" s="36">
        <v>265</v>
      </c>
      <c r="D116" s="36">
        <v>333</v>
      </c>
      <c r="E116" s="36">
        <v>365</v>
      </c>
      <c r="F116" s="36">
        <v>365</v>
      </c>
      <c r="G116" s="36">
        <v>317</v>
      </c>
    </row>
    <row r="117" spans="1:7">
      <c r="A117" s="37" t="s">
        <v>54</v>
      </c>
      <c r="B117" s="36">
        <v>1467</v>
      </c>
      <c r="C117" s="36">
        <v>1498</v>
      </c>
      <c r="D117" s="36">
        <v>1497</v>
      </c>
      <c r="E117" s="36">
        <v>1390</v>
      </c>
      <c r="F117" s="36">
        <v>1402</v>
      </c>
      <c r="G117" s="36">
        <v>1248</v>
      </c>
    </row>
    <row r="118" spans="1:7">
      <c r="A118" s="37" t="s">
        <v>55</v>
      </c>
      <c r="B118" s="36">
        <v>23</v>
      </c>
      <c r="C118" s="36">
        <v>22</v>
      </c>
      <c r="D118" s="36">
        <v>20</v>
      </c>
      <c r="E118" s="36">
        <v>26</v>
      </c>
      <c r="F118" s="36">
        <v>40</v>
      </c>
      <c r="G118" s="36">
        <v>45</v>
      </c>
    </row>
    <row r="119" spans="1:7">
      <c r="A119" s="37" t="s">
        <v>56</v>
      </c>
      <c r="B119" s="36">
        <v>407</v>
      </c>
      <c r="C119" s="36">
        <v>422</v>
      </c>
      <c r="D119" s="36">
        <v>460</v>
      </c>
      <c r="E119" s="36">
        <v>384</v>
      </c>
      <c r="F119" s="36">
        <v>328</v>
      </c>
      <c r="G119" s="36">
        <v>275</v>
      </c>
    </row>
    <row r="120" spans="1:7">
      <c r="A120" s="37" t="s">
        <v>57</v>
      </c>
      <c r="B120" s="36">
        <v>553</v>
      </c>
      <c r="C120" s="36">
        <v>579</v>
      </c>
      <c r="D120" s="36">
        <v>607</v>
      </c>
      <c r="E120" s="36">
        <v>579</v>
      </c>
      <c r="F120" s="36">
        <v>565</v>
      </c>
      <c r="G120" s="36">
        <v>511</v>
      </c>
    </row>
    <row r="121" spans="1:7">
      <c r="A121" s="37" t="s">
        <v>58</v>
      </c>
      <c r="B121" s="36">
        <v>2</v>
      </c>
      <c r="C121" s="36">
        <v>1</v>
      </c>
      <c r="D121" s="36">
        <v>3</v>
      </c>
      <c r="E121" s="36">
        <v>3</v>
      </c>
      <c r="F121" s="36">
        <v>3</v>
      </c>
      <c r="G121" s="36">
        <v>4</v>
      </c>
    </row>
    <row r="122" spans="1:7">
      <c r="A122" s="37" t="s">
        <v>59</v>
      </c>
      <c r="B122" s="36"/>
      <c r="C122" s="36">
        <v>1</v>
      </c>
      <c r="D122" s="36">
        <v>1</v>
      </c>
      <c r="E122" s="36">
        <v>8</v>
      </c>
      <c r="F122" s="36">
        <v>10</v>
      </c>
      <c r="G122" s="36">
        <v>40</v>
      </c>
    </row>
    <row r="123" spans="1:7">
      <c r="A123" s="37" t="s">
        <v>60</v>
      </c>
      <c r="B123" s="36">
        <v>326</v>
      </c>
      <c r="C123" s="36">
        <v>488</v>
      </c>
      <c r="D123" s="36">
        <v>422</v>
      </c>
      <c r="E123" s="36">
        <v>290</v>
      </c>
      <c r="F123" s="36">
        <v>294</v>
      </c>
      <c r="G123" s="36">
        <v>260</v>
      </c>
    </row>
    <row r="124" spans="1:7">
      <c r="A124" s="37" t="s">
        <v>61</v>
      </c>
      <c r="B124" s="36">
        <v>334</v>
      </c>
      <c r="C124" s="36">
        <v>363</v>
      </c>
      <c r="D124" s="36">
        <v>380</v>
      </c>
      <c r="E124" s="36">
        <v>377</v>
      </c>
      <c r="F124" s="36">
        <v>332</v>
      </c>
      <c r="G124" s="36">
        <v>261</v>
      </c>
    </row>
    <row r="125" spans="1:7">
      <c r="A125" s="37" t="s">
        <v>63</v>
      </c>
      <c r="B125" s="36">
        <v>163</v>
      </c>
      <c r="C125" s="36">
        <v>171</v>
      </c>
      <c r="D125" s="36">
        <v>154</v>
      </c>
      <c r="E125" s="36">
        <v>138</v>
      </c>
      <c r="F125" s="36">
        <v>134</v>
      </c>
      <c r="G125" s="36">
        <v>101</v>
      </c>
    </row>
    <row r="126" spans="1:7">
      <c r="A126" s="37" t="s">
        <v>64</v>
      </c>
      <c r="B126" s="36">
        <v>351</v>
      </c>
      <c r="C126" s="36">
        <v>285</v>
      </c>
      <c r="D126" s="36">
        <v>302</v>
      </c>
      <c r="E126" s="36">
        <v>280</v>
      </c>
      <c r="F126" s="36">
        <v>266</v>
      </c>
      <c r="G126" s="36">
        <v>261</v>
      </c>
    </row>
    <row r="127" spans="1:7">
      <c r="A127" s="37" t="s">
        <v>65</v>
      </c>
      <c r="B127" s="36">
        <v>73</v>
      </c>
      <c r="C127" s="36">
        <v>55</v>
      </c>
      <c r="D127" s="36">
        <v>76</v>
      </c>
      <c r="E127" s="36">
        <v>86</v>
      </c>
      <c r="F127" s="36">
        <v>103</v>
      </c>
      <c r="G127" s="36">
        <v>100</v>
      </c>
    </row>
    <row r="128" spans="1:7">
      <c r="A128" s="37" t="s">
        <v>19</v>
      </c>
      <c r="B128" s="36">
        <v>266</v>
      </c>
      <c r="C128" s="36">
        <v>271</v>
      </c>
      <c r="D128" s="36">
        <v>276</v>
      </c>
      <c r="E128" s="36">
        <v>276</v>
      </c>
      <c r="F128" s="36">
        <v>289</v>
      </c>
      <c r="G128" s="36">
        <v>288</v>
      </c>
    </row>
    <row r="129" spans="1:7">
      <c r="A129" s="37" t="s">
        <v>66</v>
      </c>
      <c r="B129" s="36">
        <v>1455</v>
      </c>
      <c r="C129" s="36">
        <v>1437</v>
      </c>
      <c r="D129" s="36">
        <v>1434</v>
      </c>
      <c r="E129" s="36">
        <v>1360</v>
      </c>
      <c r="F129" s="36">
        <v>1450</v>
      </c>
      <c r="G129" s="36">
        <v>1084</v>
      </c>
    </row>
    <row r="130" spans="1:7">
      <c r="A130" s="33" t="s">
        <v>47</v>
      </c>
      <c r="B130" s="36">
        <v>375</v>
      </c>
      <c r="C130" s="36">
        <v>376</v>
      </c>
      <c r="D130" s="36">
        <v>378</v>
      </c>
      <c r="E130" s="36">
        <v>397</v>
      </c>
      <c r="F130" s="36">
        <v>422</v>
      </c>
      <c r="G130" s="36">
        <v>409</v>
      </c>
    </row>
    <row r="131" spans="1:7">
      <c r="A131" s="37" t="s">
        <v>38</v>
      </c>
      <c r="B131" s="36">
        <v>375</v>
      </c>
      <c r="C131" s="36">
        <v>376</v>
      </c>
      <c r="D131" s="36">
        <v>378</v>
      </c>
      <c r="E131" s="36">
        <v>397</v>
      </c>
      <c r="F131" s="36">
        <v>422</v>
      </c>
      <c r="G131" s="36">
        <v>409</v>
      </c>
    </row>
    <row r="132" spans="1:7">
      <c r="A132" s="33" t="s">
        <v>48</v>
      </c>
      <c r="B132" s="36">
        <v>51</v>
      </c>
      <c r="C132" s="36">
        <v>50</v>
      </c>
      <c r="D132" s="36">
        <v>49</v>
      </c>
      <c r="E132" s="36">
        <v>33</v>
      </c>
      <c r="F132" s="36">
        <v>36</v>
      </c>
      <c r="G132" s="36">
        <v>36</v>
      </c>
    </row>
    <row r="133" spans="1:7">
      <c r="A133" s="37" t="s">
        <v>67</v>
      </c>
      <c r="B133" s="36">
        <v>50</v>
      </c>
      <c r="C133" s="36">
        <v>48</v>
      </c>
      <c r="D133" s="36">
        <v>47</v>
      </c>
      <c r="E133" s="36">
        <v>33</v>
      </c>
      <c r="F133" s="36">
        <v>34</v>
      </c>
      <c r="G133" s="36">
        <v>32</v>
      </c>
    </row>
    <row r="134" spans="1:7">
      <c r="A134" s="37" t="s">
        <v>68</v>
      </c>
      <c r="B134" s="36">
        <v>1</v>
      </c>
      <c r="C134" s="36">
        <v>2</v>
      </c>
      <c r="D134" s="36">
        <v>2</v>
      </c>
      <c r="E134" s="36"/>
      <c r="F134" s="36">
        <v>2</v>
      </c>
      <c r="G134" s="36">
        <v>4</v>
      </c>
    </row>
  </sheetData>
  <pageMargins left="0.7" right="0.7" top="0.75" bottom="0.75" header="0.3" footer="0.3"/>
  <pageSetup orientation="portrait"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4D5E5-A199-41AD-AC31-F6BEFE41EF68}">
  <dimension ref="A1:W241"/>
  <sheetViews>
    <sheetView workbookViewId="0"/>
    <sheetView workbookViewId="1"/>
  </sheetViews>
  <sheetFormatPr defaultRowHeight="15.75"/>
  <cols>
    <col min="1" max="1" width="21.75" bestFit="1" customWidth="1"/>
    <col min="2" max="2" width="17.875" bestFit="1" customWidth="1"/>
    <col min="3" max="3" width="20.375" bestFit="1" customWidth="1"/>
    <col min="4" max="4" width="10.625" bestFit="1" customWidth="1"/>
    <col min="5" max="5" width="13.625" bestFit="1" customWidth="1"/>
    <col min="7" max="7" width="30.875" bestFit="1" customWidth="1"/>
    <col min="8" max="8" width="28" bestFit="1" customWidth="1"/>
    <col min="9" max="9" width="20.125" bestFit="1" customWidth="1"/>
    <col min="10" max="10" width="20.25" bestFit="1" customWidth="1"/>
    <col min="11" max="11" width="26.75" bestFit="1" customWidth="1"/>
    <col min="12" max="12" width="29.25" bestFit="1" customWidth="1"/>
    <col min="13" max="13" width="46" bestFit="1" customWidth="1"/>
    <col min="14" max="14" width="19.625" bestFit="1" customWidth="1"/>
    <col min="15" max="15" width="11.875" bestFit="1" customWidth="1"/>
    <col min="16" max="16" width="9" customWidth="1"/>
    <col min="23" max="23" width="13.5" bestFit="1" customWidth="1"/>
  </cols>
  <sheetData>
    <row r="1" spans="1:23" ht="15.75" customHeight="1">
      <c r="A1" s="4" t="s">
        <v>79</v>
      </c>
      <c r="G1" s="58"/>
      <c r="H1" s="58"/>
      <c r="I1" s="58"/>
      <c r="J1" s="58"/>
      <c r="K1" s="58"/>
      <c r="L1" s="58"/>
      <c r="M1" s="58"/>
      <c r="N1" s="58"/>
      <c r="O1" s="58"/>
      <c r="P1" s="58"/>
      <c r="Q1" s="58"/>
    </row>
    <row r="2" spans="1:23">
      <c r="A2" t="s">
        <v>50</v>
      </c>
      <c r="B2" t="s">
        <v>80</v>
      </c>
      <c r="C2" t="s">
        <v>76</v>
      </c>
      <c r="D2" t="s">
        <v>81</v>
      </c>
      <c r="E2" t="s">
        <v>82</v>
      </c>
      <c r="G2" s="57" t="s">
        <v>50</v>
      </c>
      <c r="H2" s="57" t="s">
        <v>37</v>
      </c>
      <c r="I2" s="57" t="s">
        <v>74</v>
      </c>
      <c r="J2" s="57" t="s">
        <v>80</v>
      </c>
      <c r="K2" s="57" t="s">
        <v>75</v>
      </c>
      <c r="L2" s="57" t="s">
        <v>76</v>
      </c>
      <c r="M2" s="57" t="s">
        <v>81</v>
      </c>
      <c r="N2" s="57" t="s">
        <v>82</v>
      </c>
      <c r="O2" s="58"/>
      <c r="P2" s="58"/>
      <c r="Q2" s="58"/>
    </row>
    <row r="3" spans="1:23">
      <c r="A3" t="s">
        <v>52</v>
      </c>
      <c r="B3">
        <v>2014</v>
      </c>
      <c r="C3">
        <v>4157</v>
      </c>
      <c r="D3" s="3">
        <v>59341</v>
      </c>
      <c r="E3" s="3">
        <v>246683120</v>
      </c>
      <c r="G3" s="59" t="s">
        <v>43</v>
      </c>
      <c r="H3" s="59" t="s">
        <v>52</v>
      </c>
      <c r="I3" s="59" t="s">
        <v>42</v>
      </c>
      <c r="J3" s="61">
        <v>2014</v>
      </c>
      <c r="K3" s="60">
        <v>881</v>
      </c>
      <c r="L3" s="60">
        <v>456.20223977836702</v>
      </c>
      <c r="M3" s="56">
        <v>64285.429668753401</v>
      </c>
      <c r="N3" s="56">
        <v>29327157</v>
      </c>
      <c r="O3" s="58">
        <f>N3/L3</f>
        <v>64285.42966875343</v>
      </c>
      <c r="P3" s="58"/>
      <c r="Q3" s="58"/>
      <c r="R3" s="59"/>
      <c r="S3" s="59"/>
      <c r="T3" s="59"/>
      <c r="U3" s="59"/>
      <c r="V3" s="59"/>
      <c r="W3" s="59"/>
    </row>
    <row r="4" spans="1:23">
      <c r="A4" t="s">
        <v>52</v>
      </c>
      <c r="B4">
        <v>2015</v>
      </c>
      <c r="C4">
        <v>4108</v>
      </c>
      <c r="D4" s="3">
        <v>60822</v>
      </c>
      <c r="E4" s="3">
        <v>249855144</v>
      </c>
      <c r="G4" s="59" t="s">
        <v>43</v>
      </c>
      <c r="H4" s="59" t="s">
        <v>52</v>
      </c>
      <c r="I4" s="59" t="s">
        <v>42</v>
      </c>
      <c r="J4" s="61">
        <v>2015</v>
      </c>
      <c r="K4" s="60">
        <v>974</v>
      </c>
      <c r="L4" s="60">
        <v>499.85150701204702</v>
      </c>
      <c r="M4" s="56">
        <v>64902.359090453101</v>
      </c>
      <c r="N4" s="56">
        <v>32441542</v>
      </c>
    </row>
    <row r="5" spans="1:23">
      <c r="A5" t="s">
        <v>52</v>
      </c>
      <c r="B5">
        <v>2016</v>
      </c>
      <c r="C5">
        <v>3917</v>
      </c>
      <c r="D5" s="3">
        <v>60193</v>
      </c>
      <c r="E5" s="3">
        <v>235778102</v>
      </c>
      <c r="G5" s="59" t="s">
        <v>43</v>
      </c>
      <c r="H5" s="59" t="s">
        <v>52</v>
      </c>
      <c r="I5" s="59" t="s">
        <v>42</v>
      </c>
      <c r="J5" s="61">
        <v>2016</v>
      </c>
      <c r="K5" s="60">
        <v>1006</v>
      </c>
      <c r="L5" s="60">
        <v>504.98026851477402</v>
      </c>
      <c r="M5" s="56">
        <v>65113.898601838097</v>
      </c>
      <c r="N5" s="56">
        <v>32881234</v>
      </c>
      <c r="P5" s="57"/>
      <c r="Q5" s="57"/>
      <c r="R5" s="57"/>
      <c r="S5" s="57"/>
      <c r="T5" s="57"/>
      <c r="U5" s="57"/>
      <c r="V5" s="57"/>
      <c r="W5" s="57"/>
    </row>
    <row r="6" spans="1:23">
      <c r="A6" t="s">
        <v>52</v>
      </c>
      <c r="B6">
        <v>2017</v>
      </c>
      <c r="C6">
        <v>3755</v>
      </c>
      <c r="D6" s="3">
        <v>63001</v>
      </c>
      <c r="E6" s="3">
        <v>236565963</v>
      </c>
      <c r="G6" s="59" t="s">
        <v>43</v>
      </c>
      <c r="H6" s="59" t="s">
        <v>52</v>
      </c>
      <c r="I6" s="59" t="s">
        <v>42</v>
      </c>
      <c r="J6" s="61">
        <v>2017</v>
      </c>
      <c r="K6" s="60">
        <v>1041</v>
      </c>
      <c r="L6" s="60">
        <v>491.62411876808898</v>
      </c>
      <c r="M6" s="56">
        <v>67021.119880294005</v>
      </c>
      <c r="N6" s="56">
        <v>32949199</v>
      </c>
      <c r="P6" s="59"/>
      <c r="Q6" s="59"/>
      <c r="R6" s="59"/>
      <c r="S6" s="61"/>
      <c r="T6" s="60"/>
      <c r="U6" s="60"/>
      <c r="V6" s="56"/>
      <c r="W6" s="56"/>
    </row>
    <row r="7" spans="1:23">
      <c r="A7" t="s">
        <v>52</v>
      </c>
      <c r="B7">
        <v>2018</v>
      </c>
      <c r="C7">
        <v>3668</v>
      </c>
      <c r="D7" s="3">
        <v>64645</v>
      </c>
      <c r="E7" s="3">
        <v>237137151</v>
      </c>
      <c r="G7" s="59" t="s">
        <v>43</v>
      </c>
      <c r="H7" s="59" t="s">
        <v>52</v>
      </c>
      <c r="I7" s="59" t="s">
        <v>42</v>
      </c>
      <c r="J7" s="61">
        <v>2018</v>
      </c>
      <c r="K7" s="60">
        <v>1059</v>
      </c>
      <c r="L7" s="60">
        <v>492.74740520832302</v>
      </c>
      <c r="M7" s="56">
        <v>67437.260244833305</v>
      </c>
      <c r="N7" s="56">
        <v>33229535</v>
      </c>
      <c r="P7" s="59"/>
      <c r="Q7" s="59"/>
      <c r="R7" s="59"/>
      <c r="S7" s="61"/>
      <c r="T7" s="60"/>
      <c r="U7" s="60"/>
      <c r="V7" s="56"/>
      <c r="W7" s="56"/>
    </row>
    <row r="8" spans="1:23">
      <c r="A8" t="s">
        <v>83</v>
      </c>
      <c r="B8">
        <v>2016</v>
      </c>
      <c r="C8">
        <v>2935</v>
      </c>
      <c r="D8" s="3">
        <v>17865</v>
      </c>
      <c r="E8" s="3">
        <v>52440304</v>
      </c>
      <c r="G8" s="59" t="s">
        <v>43</v>
      </c>
      <c r="H8" s="59" t="s">
        <v>52</v>
      </c>
      <c r="I8" s="59" t="s">
        <v>42</v>
      </c>
      <c r="J8" s="61">
        <v>2019</v>
      </c>
      <c r="K8" s="60">
        <v>715</v>
      </c>
      <c r="L8" s="60">
        <v>231.24632192183901</v>
      </c>
      <c r="M8" s="56">
        <v>68693.356365551794</v>
      </c>
      <c r="N8" s="56">
        <v>15885086</v>
      </c>
      <c r="P8" s="59"/>
      <c r="Q8" s="59"/>
      <c r="R8" s="59"/>
      <c r="S8" s="61"/>
      <c r="T8" s="60"/>
      <c r="U8" s="60"/>
      <c r="V8" s="56"/>
      <c r="W8" s="56"/>
    </row>
    <row r="9" spans="1:23">
      <c r="A9" t="s">
        <v>83</v>
      </c>
      <c r="B9">
        <v>2015</v>
      </c>
      <c r="C9">
        <v>2848</v>
      </c>
      <c r="D9" s="3">
        <v>17959</v>
      </c>
      <c r="E9" s="3">
        <v>51150883</v>
      </c>
      <c r="G9" s="59" t="s">
        <v>43</v>
      </c>
      <c r="H9" s="59" t="s">
        <v>52</v>
      </c>
      <c r="I9" s="59" t="s">
        <v>44</v>
      </c>
      <c r="J9" s="61">
        <v>2014</v>
      </c>
      <c r="K9" s="60">
        <v>6183</v>
      </c>
      <c r="L9" s="60">
        <v>4158.6529768186601</v>
      </c>
      <c r="M9" s="56">
        <v>59343.686856216802</v>
      </c>
      <c r="N9" s="56">
        <v>246789800</v>
      </c>
      <c r="P9" s="59"/>
      <c r="Q9" s="59"/>
      <c r="R9" s="59"/>
      <c r="S9" s="61"/>
      <c r="T9" s="60"/>
      <c r="U9" s="60"/>
      <c r="V9" s="56"/>
      <c r="W9" s="56"/>
    </row>
    <row r="10" spans="1:23">
      <c r="A10" t="s">
        <v>83</v>
      </c>
      <c r="B10">
        <v>2017</v>
      </c>
      <c r="C10">
        <v>2772</v>
      </c>
      <c r="D10" s="3">
        <v>17792</v>
      </c>
      <c r="E10" s="3">
        <v>49316138</v>
      </c>
      <c r="G10" s="59" t="s">
        <v>43</v>
      </c>
      <c r="H10" s="59" t="s">
        <v>52</v>
      </c>
      <c r="I10" s="59" t="s">
        <v>44</v>
      </c>
      <c r="J10" s="61">
        <v>2015</v>
      </c>
      <c r="K10" s="60">
        <v>6109</v>
      </c>
      <c r="L10" s="60">
        <v>4109.6201538409296</v>
      </c>
      <c r="M10" s="56">
        <v>60822.435320788798</v>
      </c>
      <c r="N10" s="56">
        <v>249957106</v>
      </c>
      <c r="P10" s="59"/>
      <c r="Q10" s="59"/>
      <c r="R10" s="59"/>
      <c r="S10" s="61"/>
      <c r="T10" s="60"/>
      <c r="U10" s="60"/>
      <c r="V10" s="56"/>
      <c r="W10" s="56"/>
    </row>
    <row r="11" spans="1:23">
      <c r="A11" t="s">
        <v>83</v>
      </c>
      <c r="B11">
        <v>2018</v>
      </c>
      <c r="C11">
        <v>2622</v>
      </c>
      <c r="D11" s="3">
        <v>16559</v>
      </c>
      <c r="E11" s="3">
        <v>43410904</v>
      </c>
      <c r="G11" s="59" t="s">
        <v>43</v>
      </c>
      <c r="H11" s="59" t="s">
        <v>52</v>
      </c>
      <c r="I11" s="59" t="s">
        <v>44</v>
      </c>
      <c r="J11" s="61">
        <v>2016</v>
      </c>
      <c r="K11" s="60">
        <v>5779</v>
      </c>
      <c r="L11" s="60">
        <v>3917.7792681871001</v>
      </c>
      <c r="M11" s="56">
        <v>60190.409632015602</v>
      </c>
      <c r="N11" s="56">
        <v>235812739</v>
      </c>
      <c r="P11" s="59"/>
      <c r="Q11" s="59"/>
      <c r="R11" s="59"/>
      <c r="S11" s="61"/>
      <c r="T11" s="60"/>
      <c r="U11" s="60"/>
      <c r="V11" s="56"/>
      <c r="W11" s="56"/>
    </row>
    <row r="12" spans="1:23">
      <c r="A12" t="s">
        <v>83</v>
      </c>
      <c r="B12">
        <v>2014</v>
      </c>
      <c r="C12">
        <v>2618</v>
      </c>
      <c r="D12" s="3">
        <v>18039</v>
      </c>
      <c r="E12" s="3">
        <v>47229852</v>
      </c>
      <c r="G12" s="59" t="s">
        <v>43</v>
      </c>
      <c r="H12" s="59" t="s">
        <v>52</v>
      </c>
      <c r="I12" s="59" t="s">
        <v>44</v>
      </c>
      <c r="J12" s="61">
        <v>2017</v>
      </c>
      <c r="K12" s="60">
        <v>5693</v>
      </c>
      <c r="L12" s="60">
        <v>3755.7273909836799</v>
      </c>
      <c r="M12" s="56">
        <v>63000.677463448003</v>
      </c>
      <c r="N12" s="56">
        <v>236613370</v>
      </c>
      <c r="P12" s="59"/>
      <c r="Q12" s="59"/>
      <c r="R12" s="59"/>
      <c r="S12" s="61"/>
      <c r="T12" s="60"/>
      <c r="U12" s="60"/>
      <c r="V12" s="56"/>
      <c r="W12" s="56"/>
    </row>
    <row r="13" spans="1:23">
      <c r="A13" t="s">
        <v>52</v>
      </c>
      <c r="B13">
        <v>2019</v>
      </c>
      <c r="C13">
        <v>1728</v>
      </c>
      <c r="D13" s="3">
        <v>66197</v>
      </c>
      <c r="E13" s="3">
        <v>114401932</v>
      </c>
      <c r="G13" s="59" t="s">
        <v>43</v>
      </c>
      <c r="H13" s="59" t="s">
        <v>52</v>
      </c>
      <c r="I13" s="59" t="s">
        <v>44</v>
      </c>
      <c r="J13" s="61">
        <v>2018</v>
      </c>
      <c r="K13" s="60">
        <v>5558</v>
      </c>
      <c r="L13" s="60">
        <v>3668.9055683226702</v>
      </c>
      <c r="M13" s="56">
        <v>64646.695201924798</v>
      </c>
      <c r="N13" s="56">
        <v>237182620</v>
      </c>
      <c r="P13" s="59"/>
      <c r="Q13" s="59"/>
      <c r="R13" s="59"/>
      <c r="S13" s="61"/>
      <c r="T13" s="60"/>
      <c r="U13" s="60"/>
      <c r="V13" s="56"/>
      <c r="W13" s="56"/>
    </row>
    <row r="14" spans="1:23">
      <c r="A14" t="s">
        <v>83</v>
      </c>
      <c r="B14">
        <v>2019</v>
      </c>
      <c r="C14">
        <v>1419</v>
      </c>
      <c r="D14" s="3">
        <v>16646</v>
      </c>
      <c r="E14" s="3">
        <v>23617557</v>
      </c>
      <c r="G14" s="59" t="s">
        <v>43</v>
      </c>
      <c r="H14" s="59" t="s">
        <v>52</v>
      </c>
      <c r="I14" s="59" t="s">
        <v>44</v>
      </c>
      <c r="J14" s="61">
        <v>2019</v>
      </c>
      <c r="K14" s="60">
        <v>4166</v>
      </c>
      <c r="L14" s="60">
        <v>1728.2008458072901</v>
      </c>
      <c r="M14" s="56">
        <v>66197.127653041694</v>
      </c>
      <c r="N14" s="56">
        <v>114401932</v>
      </c>
      <c r="P14" s="59"/>
      <c r="Q14" s="59"/>
      <c r="R14" s="59"/>
      <c r="S14" s="61"/>
      <c r="T14" s="60"/>
      <c r="U14" s="60"/>
      <c r="V14" s="56"/>
      <c r="W14" s="56"/>
    </row>
    <row r="15" spans="1:23">
      <c r="A15" t="s">
        <v>84</v>
      </c>
      <c r="B15">
        <v>2018</v>
      </c>
      <c r="C15">
        <v>388</v>
      </c>
      <c r="D15" s="3">
        <v>101826</v>
      </c>
      <c r="E15" s="3">
        <v>39531439</v>
      </c>
      <c r="G15" s="59" t="s">
        <v>45</v>
      </c>
      <c r="H15" s="59" t="s">
        <v>53</v>
      </c>
      <c r="I15" s="59" t="s">
        <v>42</v>
      </c>
      <c r="J15" s="61">
        <v>2014</v>
      </c>
      <c r="K15" s="60">
        <v>88</v>
      </c>
      <c r="L15" s="60">
        <v>53.525968738664403</v>
      </c>
      <c r="M15" s="56">
        <v>8947.7689294774009</v>
      </c>
      <c r="N15" s="56">
        <v>478938</v>
      </c>
      <c r="P15" s="59"/>
      <c r="Q15" s="59"/>
      <c r="R15" s="59"/>
      <c r="S15" s="61"/>
      <c r="T15" s="60"/>
      <c r="U15" s="60"/>
      <c r="V15" s="56"/>
      <c r="W15" s="56"/>
    </row>
    <row r="16" spans="1:23">
      <c r="A16" t="s">
        <v>84</v>
      </c>
      <c r="B16">
        <v>2017</v>
      </c>
      <c r="C16">
        <v>370</v>
      </c>
      <c r="D16" s="3">
        <v>99021</v>
      </c>
      <c r="E16" s="3">
        <v>36628103</v>
      </c>
      <c r="G16" s="59" t="s">
        <v>45</v>
      </c>
      <c r="H16" s="59" t="s">
        <v>53</v>
      </c>
      <c r="I16" s="59" t="s">
        <v>42</v>
      </c>
      <c r="J16" s="61">
        <v>2015</v>
      </c>
      <c r="K16" s="60">
        <v>91</v>
      </c>
      <c r="L16" s="60">
        <v>56.599937972670702</v>
      </c>
      <c r="M16" s="56">
        <v>9337.1657095309492</v>
      </c>
      <c r="N16" s="56">
        <v>528483</v>
      </c>
      <c r="P16" s="59"/>
      <c r="Q16" s="59"/>
      <c r="R16" s="59"/>
      <c r="S16" s="61"/>
      <c r="T16" s="60"/>
      <c r="U16" s="60"/>
      <c r="V16" s="56"/>
      <c r="W16" s="56"/>
    </row>
    <row r="17" spans="1:23">
      <c r="A17" t="s">
        <v>84</v>
      </c>
      <c r="B17">
        <v>2015</v>
      </c>
      <c r="C17">
        <v>364</v>
      </c>
      <c r="D17" s="3">
        <v>93025</v>
      </c>
      <c r="E17" s="3">
        <v>33859205</v>
      </c>
      <c r="G17" s="59" t="s">
        <v>45</v>
      </c>
      <c r="H17" s="59" t="s">
        <v>53</v>
      </c>
      <c r="I17" s="59" t="s">
        <v>42</v>
      </c>
      <c r="J17" s="61">
        <v>2016</v>
      </c>
      <c r="K17" s="60">
        <v>97</v>
      </c>
      <c r="L17" s="60">
        <v>57.504046570907903</v>
      </c>
      <c r="M17" s="56">
        <v>10128.4002558292</v>
      </c>
      <c r="N17" s="56">
        <v>582424</v>
      </c>
      <c r="P17" s="59"/>
      <c r="Q17" s="59"/>
      <c r="R17" s="59"/>
      <c r="S17" s="61"/>
      <c r="T17" s="60"/>
      <c r="U17" s="60"/>
      <c r="V17" s="56"/>
      <c r="W17" s="56"/>
    </row>
    <row r="18" spans="1:23">
      <c r="A18" t="s">
        <v>84</v>
      </c>
      <c r="B18">
        <v>2016</v>
      </c>
      <c r="C18">
        <v>354</v>
      </c>
      <c r="D18" s="3">
        <v>95817</v>
      </c>
      <c r="E18" s="3">
        <v>33957620</v>
      </c>
      <c r="G18" s="59" t="s">
        <v>45</v>
      </c>
      <c r="H18" s="59" t="s">
        <v>53</v>
      </c>
      <c r="I18" s="59" t="s">
        <v>42</v>
      </c>
      <c r="J18" s="61">
        <v>2017</v>
      </c>
      <c r="K18" s="60">
        <v>93</v>
      </c>
      <c r="L18" s="60">
        <v>55.731445773758097</v>
      </c>
      <c r="M18" s="56">
        <v>10676.70130819</v>
      </c>
      <c r="N18" s="56">
        <v>595028</v>
      </c>
      <c r="P18" s="59"/>
      <c r="Q18" s="59"/>
      <c r="R18" s="59"/>
      <c r="S18" s="61"/>
      <c r="T18" s="60"/>
      <c r="U18" s="60"/>
      <c r="V18" s="56"/>
      <c r="W18" s="56"/>
    </row>
    <row r="19" spans="1:23">
      <c r="A19" t="s">
        <v>84</v>
      </c>
      <c r="B19">
        <v>2014</v>
      </c>
      <c r="C19">
        <v>349</v>
      </c>
      <c r="D19" s="3">
        <v>90082</v>
      </c>
      <c r="E19" s="3">
        <v>31451816</v>
      </c>
      <c r="G19" s="59" t="s">
        <v>45</v>
      </c>
      <c r="H19" s="59" t="s">
        <v>53</v>
      </c>
      <c r="I19" s="59" t="s">
        <v>42</v>
      </c>
      <c r="J19" s="61">
        <v>2018</v>
      </c>
      <c r="K19" s="60">
        <v>84</v>
      </c>
      <c r="L19" s="60">
        <v>58.460209906619298</v>
      </c>
      <c r="M19" s="56">
        <v>10568.1283215859</v>
      </c>
      <c r="N19" s="56">
        <v>617815</v>
      </c>
      <c r="P19" s="59"/>
      <c r="Q19" s="59"/>
      <c r="R19" s="59"/>
      <c r="S19" s="61"/>
      <c r="T19" s="60"/>
      <c r="U19" s="60"/>
      <c r="V19" s="56"/>
      <c r="W19" s="56"/>
    </row>
    <row r="20" spans="1:23">
      <c r="A20" t="s">
        <v>84</v>
      </c>
      <c r="B20">
        <v>2019</v>
      </c>
      <c r="C20">
        <v>222</v>
      </c>
      <c r="D20" s="3">
        <v>90090</v>
      </c>
      <c r="E20" s="3">
        <v>20017802</v>
      </c>
      <c r="G20" s="59" t="s">
        <v>45</v>
      </c>
      <c r="H20" s="59" t="s">
        <v>53</v>
      </c>
      <c r="I20" s="59" t="s">
        <v>42</v>
      </c>
      <c r="J20" s="61">
        <v>2019</v>
      </c>
      <c r="K20" s="60">
        <v>64</v>
      </c>
      <c r="L20" s="60">
        <v>27.679421721181701</v>
      </c>
      <c r="M20" s="56">
        <v>10447.5448552707</v>
      </c>
      <c r="N20" s="56">
        <v>289182</v>
      </c>
      <c r="P20" s="59"/>
      <c r="Q20" s="59"/>
      <c r="R20" s="59"/>
      <c r="S20" s="61"/>
      <c r="T20" s="60"/>
      <c r="U20" s="60"/>
      <c r="V20" s="56"/>
      <c r="W20" s="56"/>
    </row>
    <row r="21" spans="1:23">
      <c r="G21" s="59" t="s">
        <v>45</v>
      </c>
      <c r="H21" s="59" t="s">
        <v>53</v>
      </c>
      <c r="I21" s="59" t="s">
        <v>44</v>
      </c>
      <c r="J21" s="61">
        <v>2014</v>
      </c>
      <c r="K21" s="60">
        <v>241</v>
      </c>
      <c r="L21" s="60">
        <v>161.47653536818001</v>
      </c>
      <c r="M21" s="56">
        <v>8862.3031001815398</v>
      </c>
      <c r="N21" s="56">
        <v>1431054</v>
      </c>
      <c r="P21" s="59"/>
      <c r="Q21" s="59"/>
      <c r="R21" s="59"/>
      <c r="S21" s="61"/>
      <c r="T21" s="60"/>
      <c r="U21" s="60"/>
      <c r="V21" s="56"/>
      <c r="W21" s="56"/>
    </row>
    <row r="22" spans="1:23">
      <c r="A22" s="14" t="s">
        <v>41</v>
      </c>
      <c r="B22" t="s">
        <v>39</v>
      </c>
      <c r="G22" s="59" t="s">
        <v>45</v>
      </c>
      <c r="H22" s="59" t="s">
        <v>53</v>
      </c>
      <c r="I22" s="59" t="s">
        <v>44</v>
      </c>
      <c r="J22" s="61">
        <v>2015</v>
      </c>
      <c r="K22" s="60">
        <v>265</v>
      </c>
      <c r="L22" s="60">
        <v>180.93404829145399</v>
      </c>
      <c r="M22" s="56">
        <v>8845.2229699853106</v>
      </c>
      <c r="N22" s="56">
        <v>1600402</v>
      </c>
      <c r="P22" s="59"/>
      <c r="Q22" s="59"/>
      <c r="R22" s="59"/>
      <c r="S22" s="61"/>
      <c r="T22" s="60"/>
      <c r="U22" s="60"/>
      <c r="V22" s="56"/>
      <c r="W22" s="56"/>
    </row>
    <row r="23" spans="1:23">
      <c r="A23" s="15">
        <v>2014</v>
      </c>
      <c r="B23" s="17">
        <v>325364788</v>
      </c>
      <c r="G23" s="59" t="s">
        <v>45</v>
      </c>
      <c r="H23" s="59" t="s">
        <v>53</v>
      </c>
      <c r="I23" s="59" t="s">
        <v>44</v>
      </c>
      <c r="J23" s="61">
        <v>2016</v>
      </c>
      <c r="K23" s="60">
        <v>333</v>
      </c>
      <c r="L23" s="60">
        <v>211.56415171051901</v>
      </c>
      <c r="M23" s="56">
        <v>9462.1795980782408</v>
      </c>
      <c r="N23" s="56">
        <v>2001858</v>
      </c>
      <c r="P23" s="59"/>
      <c r="Q23" s="59"/>
      <c r="R23" s="59"/>
      <c r="S23" s="61"/>
      <c r="T23" s="60"/>
      <c r="U23" s="60"/>
      <c r="V23" s="56"/>
      <c r="W23" s="56"/>
    </row>
    <row r="24" spans="1:23">
      <c r="A24" s="15">
        <v>2015</v>
      </c>
      <c r="B24" s="17">
        <v>334865232</v>
      </c>
      <c r="D24" s="7"/>
      <c r="E24" s="7"/>
      <c r="G24" s="59" t="s">
        <v>45</v>
      </c>
      <c r="H24" s="59" t="s">
        <v>53</v>
      </c>
      <c r="I24" s="59" t="s">
        <v>44</v>
      </c>
      <c r="J24" s="61">
        <v>2017</v>
      </c>
      <c r="K24" s="60">
        <v>365</v>
      </c>
      <c r="L24" s="60">
        <v>260.72848139344501</v>
      </c>
      <c r="M24" s="56">
        <v>10341.401850652501</v>
      </c>
      <c r="N24" s="56">
        <v>2696298</v>
      </c>
      <c r="P24" s="59"/>
      <c r="Q24" s="59"/>
      <c r="R24" s="59"/>
      <c r="S24" s="61"/>
      <c r="T24" s="60"/>
      <c r="U24" s="60"/>
      <c r="V24" s="56"/>
      <c r="W24" s="56"/>
    </row>
    <row r="25" spans="1:23">
      <c r="A25" s="15">
        <v>2016</v>
      </c>
      <c r="B25" s="17">
        <v>322176026</v>
      </c>
      <c r="D25" s="7"/>
      <c r="E25" s="7"/>
      <c r="G25" s="59" t="s">
        <v>45</v>
      </c>
      <c r="H25" s="59" t="s">
        <v>53</v>
      </c>
      <c r="I25" s="59" t="s">
        <v>44</v>
      </c>
      <c r="J25" s="61">
        <v>2018</v>
      </c>
      <c r="K25" s="60">
        <v>365</v>
      </c>
      <c r="L25" s="60">
        <v>271.45449703616799</v>
      </c>
      <c r="M25" s="56">
        <v>10279.1223960759</v>
      </c>
      <c r="N25" s="56">
        <v>2790314</v>
      </c>
      <c r="P25" s="59"/>
      <c r="Q25" s="59"/>
      <c r="R25" s="59"/>
      <c r="S25" s="61"/>
      <c r="T25" s="60"/>
      <c r="U25" s="60"/>
      <c r="V25" s="56"/>
      <c r="W25" s="56"/>
    </row>
    <row r="26" spans="1:23">
      <c r="A26" s="15">
        <v>2017</v>
      </c>
      <c r="B26" s="17">
        <v>322510204</v>
      </c>
      <c r="D26" s="7"/>
      <c r="E26" s="7"/>
      <c r="G26" s="59" t="s">
        <v>45</v>
      </c>
      <c r="H26" s="59" t="s">
        <v>53</v>
      </c>
      <c r="I26" s="59" t="s">
        <v>44</v>
      </c>
      <c r="J26" s="61">
        <v>2019</v>
      </c>
      <c r="K26" s="60">
        <v>317</v>
      </c>
      <c r="L26" s="60">
        <v>143.10395276279101</v>
      </c>
      <c r="M26" s="56">
        <v>9477.3971914536796</v>
      </c>
      <c r="N26" s="56">
        <v>1356253</v>
      </c>
      <c r="P26" s="59"/>
      <c r="Q26" s="59"/>
      <c r="R26" s="59"/>
      <c r="S26" s="61"/>
      <c r="T26" s="60"/>
      <c r="U26" s="60"/>
      <c r="V26" s="56"/>
      <c r="W26" s="56"/>
    </row>
    <row r="27" spans="1:23">
      <c r="A27" s="15">
        <v>2018</v>
      </c>
      <c r="B27" s="17">
        <v>320079494</v>
      </c>
      <c r="D27" s="7"/>
      <c r="E27" s="7"/>
      <c r="G27" s="59" t="s">
        <v>45</v>
      </c>
      <c r="H27" s="59" t="s">
        <v>54</v>
      </c>
      <c r="I27" s="59" t="s">
        <v>42</v>
      </c>
      <c r="J27" s="61">
        <v>2014</v>
      </c>
      <c r="K27" s="60">
        <v>1050</v>
      </c>
      <c r="L27" s="60">
        <v>728.43207843059895</v>
      </c>
      <c r="M27" s="56">
        <v>19672.950195816102</v>
      </c>
      <c r="N27" s="56">
        <v>14330408</v>
      </c>
      <c r="P27" s="59"/>
      <c r="Q27" s="59"/>
      <c r="R27" s="59"/>
      <c r="S27" s="61"/>
      <c r="T27" s="60"/>
      <c r="U27" s="60"/>
      <c r="V27" s="56"/>
      <c r="W27" s="56"/>
    </row>
    <row r="28" spans="1:23">
      <c r="A28" s="15">
        <v>2019</v>
      </c>
      <c r="B28" s="17">
        <v>158037291</v>
      </c>
      <c r="D28" s="7"/>
      <c r="E28" s="7"/>
      <c r="G28" s="59" t="s">
        <v>45</v>
      </c>
      <c r="H28" s="59" t="s">
        <v>54</v>
      </c>
      <c r="I28" s="59" t="s">
        <v>42</v>
      </c>
      <c r="J28" s="61">
        <v>2015</v>
      </c>
      <c r="K28" s="60">
        <v>1018</v>
      </c>
      <c r="L28" s="60">
        <v>782.94434745824901</v>
      </c>
      <c r="M28" s="56">
        <v>17154.562828894101</v>
      </c>
      <c r="N28" s="56">
        <v>13431068</v>
      </c>
      <c r="P28" s="59"/>
      <c r="Q28" s="59"/>
      <c r="R28" s="59"/>
      <c r="S28" s="61"/>
      <c r="T28" s="60"/>
      <c r="U28" s="60"/>
      <c r="V28" s="56"/>
      <c r="W28" s="56"/>
    </row>
    <row r="29" spans="1:23">
      <c r="A29" s="15" t="s">
        <v>46</v>
      </c>
      <c r="B29" s="17">
        <v>1783033035</v>
      </c>
      <c r="D29" s="7"/>
      <c r="E29" s="7"/>
      <c r="G29" s="59" t="s">
        <v>45</v>
      </c>
      <c r="H29" s="59" t="s">
        <v>54</v>
      </c>
      <c r="I29" s="59" t="s">
        <v>42</v>
      </c>
      <c r="J29" s="61">
        <v>2016</v>
      </c>
      <c r="K29" s="60">
        <v>1013</v>
      </c>
      <c r="L29" s="60">
        <v>767.59641907241701</v>
      </c>
      <c r="M29" s="56">
        <v>15391.1231298819</v>
      </c>
      <c r="N29" s="56">
        <v>11814171</v>
      </c>
      <c r="P29" s="59"/>
      <c r="Q29" s="59"/>
      <c r="R29" s="59"/>
      <c r="S29" s="61"/>
      <c r="T29" s="60"/>
      <c r="U29" s="60"/>
      <c r="V29" s="56"/>
      <c r="W29" s="56"/>
    </row>
    <row r="30" spans="1:23">
      <c r="D30" s="7"/>
      <c r="E30" s="7"/>
      <c r="G30" s="59" t="s">
        <v>45</v>
      </c>
      <c r="H30" s="59" t="s">
        <v>54</v>
      </c>
      <c r="I30" s="59" t="s">
        <v>42</v>
      </c>
      <c r="J30" s="61">
        <v>2017</v>
      </c>
      <c r="K30" s="60">
        <v>860</v>
      </c>
      <c r="L30" s="60">
        <v>678.14446230743897</v>
      </c>
      <c r="M30" s="56">
        <v>14585.7682983125</v>
      </c>
      <c r="N30" s="56">
        <v>9891258</v>
      </c>
      <c r="P30" s="59"/>
      <c r="Q30" s="59"/>
      <c r="R30" s="59"/>
      <c r="S30" s="61"/>
      <c r="T30" s="60"/>
      <c r="U30" s="60"/>
      <c r="V30" s="56"/>
      <c r="W30" s="56"/>
    </row>
    <row r="31" spans="1:23">
      <c r="A31" s="14" t="s">
        <v>50</v>
      </c>
      <c r="B31" t="s">
        <v>52</v>
      </c>
      <c r="D31" s="7"/>
      <c r="E31" s="7"/>
      <c r="G31" s="59" t="s">
        <v>45</v>
      </c>
      <c r="H31" s="59" t="s">
        <v>54</v>
      </c>
      <c r="I31" s="59" t="s">
        <v>42</v>
      </c>
      <c r="J31" s="61">
        <v>2018</v>
      </c>
      <c r="K31" s="60">
        <v>818</v>
      </c>
      <c r="L31" s="60">
        <v>617.11987164945594</v>
      </c>
      <c r="M31" s="56">
        <v>13964.6029821824</v>
      </c>
      <c r="N31" s="56">
        <v>8617834</v>
      </c>
      <c r="P31" s="59"/>
      <c r="Q31" s="59"/>
      <c r="R31" s="59"/>
      <c r="S31" s="61"/>
      <c r="T31" s="60"/>
      <c r="U31" s="60"/>
      <c r="V31" s="56"/>
      <c r="W31" s="56"/>
    </row>
    <row r="32" spans="1:23">
      <c r="G32" s="59" t="s">
        <v>45</v>
      </c>
      <c r="H32" s="59" t="s">
        <v>54</v>
      </c>
      <c r="I32" s="59" t="s">
        <v>42</v>
      </c>
      <c r="J32" s="61">
        <v>2019</v>
      </c>
      <c r="K32" s="60">
        <v>724</v>
      </c>
      <c r="L32" s="60">
        <v>327.61059987879503</v>
      </c>
      <c r="M32" s="56">
        <v>13848.813199812699</v>
      </c>
      <c r="N32" s="56">
        <v>4537018</v>
      </c>
      <c r="P32" s="59"/>
      <c r="Q32" s="59"/>
      <c r="R32" s="59"/>
      <c r="S32" s="61"/>
      <c r="T32" s="60"/>
      <c r="U32" s="60"/>
      <c r="V32" s="56"/>
      <c r="W32" s="56"/>
    </row>
    <row r="33" spans="1:23">
      <c r="A33" s="14" t="s">
        <v>41</v>
      </c>
      <c r="B33" t="s">
        <v>39</v>
      </c>
      <c r="G33" s="59" t="s">
        <v>45</v>
      </c>
      <c r="H33" s="59" t="s">
        <v>54</v>
      </c>
      <c r="I33" s="59" t="s">
        <v>44</v>
      </c>
      <c r="J33" s="61">
        <v>2014</v>
      </c>
      <c r="K33" s="60">
        <v>1467</v>
      </c>
      <c r="L33" s="60">
        <v>1096.6316749241901</v>
      </c>
      <c r="M33" s="56">
        <v>20978.537758897299</v>
      </c>
      <c r="N33" s="56">
        <v>23005729</v>
      </c>
      <c r="P33" s="59"/>
      <c r="Q33" s="59"/>
      <c r="R33" s="59"/>
      <c r="S33" s="61"/>
      <c r="T33" s="60"/>
      <c r="U33" s="60"/>
      <c r="V33" s="56"/>
      <c r="W33" s="56"/>
    </row>
    <row r="34" spans="1:23">
      <c r="A34" s="15">
        <v>2014</v>
      </c>
      <c r="B34" s="17">
        <v>246683120</v>
      </c>
      <c r="G34" s="59" t="s">
        <v>45</v>
      </c>
      <c r="H34" s="59" t="s">
        <v>54</v>
      </c>
      <c r="I34" s="59" t="s">
        <v>44</v>
      </c>
      <c r="J34" s="61">
        <v>2015</v>
      </c>
      <c r="K34" s="60">
        <v>1498</v>
      </c>
      <c r="L34" s="60">
        <v>1138.60149194357</v>
      </c>
      <c r="M34" s="56">
        <v>20566.7322286985</v>
      </c>
      <c r="N34" s="56">
        <v>23417312</v>
      </c>
      <c r="P34" s="59"/>
      <c r="Q34" s="59"/>
      <c r="R34" s="59"/>
      <c r="S34" s="61"/>
      <c r="T34" s="60"/>
      <c r="U34" s="60"/>
      <c r="V34" s="56"/>
      <c r="W34" s="56"/>
    </row>
    <row r="35" spans="1:23">
      <c r="A35" s="15">
        <v>2015</v>
      </c>
      <c r="B35" s="17">
        <v>249855144</v>
      </c>
      <c r="G35" s="59" t="s">
        <v>45</v>
      </c>
      <c r="H35" s="59" t="s">
        <v>54</v>
      </c>
      <c r="I35" s="59" t="s">
        <v>44</v>
      </c>
      <c r="J35" s="61">
        <v>2016</v>
      </c>
      <c r="K35" s="60">
        <v>1497</v>
      </c>
      <c r="L35" s="60">
        <v>1153.73298221043</v>
      </c>
      <c r="M35" s="56">
        <v>19214.777892131598</v>
      </c>
      <c r="N35" s="56">
        <v>22168723</v>
      </c>
      <c r="P35" s="59"/>
      <c r="Q35" s="59"/>
      <c r="R35" s="59"/>
      <c r="S35" s="61"/>
      <c r="T35" s="60"/>
      <c r="U35" s="60"/>
      <c r="V35" s="56"/>
      <c r="W35" s="56"/>
    </row>
    <row r="36" spans="1:23">
      <c r="A36" s="15">
        <v>2016</v>
      </c>
      <c r="B36" s="17">
        <v>235778102</v>
      </c>
      <c r="G36" s="59" t="s">
        <v>45</v>
      </c>
      <c r="H36" s="59" t="s">
        <v>54</v>
      </c>
      <c r="I36" s="59" t="s">
        <v>44</v>
      </c>
      <c r="J36" s="61">
        <v>2017</v>
      </c>
      <c r="K36" s="60">
        <v>1390</v>
      </c>
      <c r="L36" s="60">
        <v>1083.25908683936</v>
      </c>
      <c r="M36" s="56">
        <v>17964.1040969969</v>
      </c>
      <c r="N36" s="56">
        <v>19459779</v>
      </c>
      <c r="P36" s="59"/>
      <c r="Q36" s="59"/>
      <c r="R36" s="59"/>
      <c r="S36" s="61"/>
      <c r="T36" s="60"/>
      <c r="U36" s="60"/>
      <c r="V36" s="56"/>
      <c r="W36" s="56"/>
    </row>
    <row r="37" spans="1:23">
      <c r="A37" s="15">
        <v>2017</v>
      </c>
      <c r="B37" s="17">
        <v>236565963</v>
      </c>
      <c r="G37" s="59" t="s">
        <v>45</v>
      </c>
      <c r="H37" s="59" t="s">
        <v>54</v>
      </c>
      <c r="I37" s="59" t="s">
        <v>44</v>
      </c>
      <c r="J37" s="61">
        <v>2018</v>
      </c>
      <c r="K37" s="60">
        <v>1402</v>
      </c>
      <c r="L37" s="60">
        <v>1065.8262292315301</v>
      </c>
      <c r="M37" s="56">
        <v>17058.174683042598</v>
      </c>
      <c r="N37" s="56">
        <v>18181050</v>
      </c>
      <c r="P37" s="59"/>
      <c r="Q37" s="59"/>
      <c r="R37" s="59"/>
      <c r="S37" s="61"/>
      <c r="T37" s="60"/>
      <c r="U37" s="60"/>
      <c r="V37" s="56"/>
      <c r="W37" s="56"/>
    </row>
    <row r="38" spans="1:23">
      <c r="A38" s="15">
        <v>2018</v>
      </c>
      <c r="B38" s="17">
        <v>237137151</v>
      </c>
      <c r="G38" s="59" t="s">
        <v>45</v>
      </c>
      <c r="H38" s="59" t="s">
        <v>54</v>
      </c>
      <c r="I38" s="59" t="s">
        <v>44</v>
      </c>
      <c r="J38" s="61">
        <v>2019</v>
      </c>
      <c r="K38" s="60">
        <v>1248</v>
      </c>
      <c r="L38" s="60">
        <v>573.21307045142999</v>
      </c>
      <c r="M38" s="56">
        <v>18095.587024613898</v>
      </c>
      <c r="N38" s="56">
        <v>10372627</v>
      </c>
      <c r="P38" s="59"/>
      <c r="Q38" s="59"/>
      <c r="R38" s="59"/>
      <c r="S38" s="61"/>
      <c r="T38" s="60"/>
      <c r="U38" s="60"/>
      <c r="V38" s="56"/>
      <c r="W38" s="56"/>
    </row>
    <row r="39" spans="1:23">
      <c r="A39" s="15">
        <v>2019</v>
      </c>
      <c r="B39" s="17">
        <v>114401932</v>
      </c>
      <c r="G39" s="59" t="s">
        <v>45</v>
      </c>
      <c r="H39" s="59" t="s">
        <v>55</v>
      </c>
      <c r="I39" s="59" t="s">
        <v>42</v>
      </c>
      <c r="J39" s="61">
        <v>2014</v>
      </c>
      <c r="K39" s="60">
        <v>63</v>
      </c>
      <c r="L39" s="60">
        <v>41.328721831537699</v>
      </c>
      <c r="M39" s="56">
        <v>9889.8533970168992</v>
      </c>
      <c r="N39" s="56">
        <v>408735</v>
      </c>
      <c r="P39" s="59"/>
      <c r="Q39" s="59"/>
      <c r="R39" s="59"/>
      <c r="S39" s="61"/>
      <c r="T39" s="60"/>
      <c r="U39" s="60"/>
      <c r="V39" s="56"/>
      <c r="W39" s="56"/>
    </row>
    <row r="40" spans="1:23">
      <c r="A40" s="15" t="s">
        <v>46</v>
      </c>
      <c r="B40" s="17">
        <v>1320421412</v>
      </c>
      <c r="G40" s="59" t="s">
        <v>45</v>
      </c>
      <c r="H40" s="59" t="s">
        <v>55</v>
      </c>
      <c r="I40" s="59" t="s">
        <v>42</v>
      </c>
      <c r="J40" s="61">
        <v>2015</v>
      </c>
      <c r="K40" s="60">
        <v>74</v>
      </c>
      <c r="L40" s="60">
        <v>54.860213851820397</v>
      </c>
      <c r="M40" s="56">
        <v>9756.5970385337605</v>
      </c>
      <c r="N40" s="56">
        <v>535249</v>
      </c>
      <c r="P40" s="59"/>
      <c r="Q40" s="59"/>
      <c r="R40" s="59"/>
      <c r="S40" s="61"/>
      <c r="T40" s="60"/>
      <c r="U40" s="60"/>
      <c r="V40" s="56"/>
      <c r="W40" s="56"/>
    </row>
    <row r="41" spans="1:23">
      <c r="A41" s="15"/>
      <c r="B41" s="17"/>
      <c r="G41" s="59" t="s">
        <v>45</v>
      </c>
      <c r="H41" s="59" t="s">
        <v>55</v>
      </c>
      <c r="I41" s="59" t="s">
        <v>42</v>
      </c>
      <c r="J41" s="61">
        <v>2016</v>
      </c>
      <c r="K41" s="60">
        <v>81</v>
      </c>
      <c r="L41" s="60">
        <v>61.810891166146703</v>
      </c>
      <c r="M41" s="56">
        <v>10856.889252675001</v>
      </c>
      <c r="N41" s="56">
        <v>671074</v>
      </c>
      <c r="P41" s="59"/>
      <c r="Q41" s="59"/>
      <c r="R41" s="59"/>
      <c r="S41" s="61"/>
      <c r="T41" s="60"/>
      <c r="U41" s="60"/>
      <c r="V41" s="56"/>
      <c r="W41" s="56"/>
    </row>
    <row r="42" spans="1:23">
      <c r="A42" s="14" t="s">
        <v>50</v>
      </c>
      <c r="B42" t="s">
        <v>83</v>
      </c>
      <c r="G42" s="59" t="s">
        <v>45</v>
      </c>
      <c r="H42" s="59" t="s">
        <v>55</v>
      </c>
      <c r="I42" s="59" t="s">
        <v>42</v>
      </c>
      <c r="J42" s="61">
        <v>2017</v>
      </c>
      <c r="K42" s="60">
        <v>91</v>
      </c>
      <c r="L42" s="60">
        <v>61.347877974928302</v>
      </c>
      <c r="M42" s="56">
        <v>12897.3328192926</v>
      </c>
      <c r="N42" s="56">
        <v>791224</v>
      </c>
      <c r="P42" s="59"/>
      <c r="Q42" s="59"/>
      <c r="R42" s="59"/>
      <c r="S42" s="61"/>
      <c r="T42" s="60"/>
      <c r="U42" s="60"/>
      <c r="V42" s="56"/>
      <c r="W42" s="56"/>
    </row>
    <row r="43" spans="1:23">
      <c r="G43" s="59" t="s">
        <v>45</v>
      </c>
      <c r="H43" s="59" t="s">
        <v>55</v>
      </c>
      <c r="I43" s="59" t="s">
        <v>42</v>
      </c>
      <c r="J43" s="61">
        <v>2018</v>
      </c>
      <c r="K43" s="60">
        <v>116</v>
      </c>
      <c r="L43" s="60">
        <v>76.934162263931796</v>
      </c>
      <c r="M43" s="56">
        <v>12648.1132875895</v>
      </c>
      <c r="N43" s="56">
        <v>973072</v>
      </c>
      <c r="P43" s="59"/>
      <c r="Q43" s="59"/>
      <c r="R43" s="59"/>
      <c r="S43" s="61"/>
      <c r="T43" s="60"/>
      <c r="U43" s="60"/>
      <c r="V43" s="56"/>
      <c r="W43" s="56"/>
    </row>
    <row r="44" spans="1:23">
      <c r="A44" s="14" t="s">
        <v>41</v>
      </c>
      <c r="B44" t="s">
        <v>51</v>
      </c>
      <c r="G44" s="59" t="s">
        <v>45</v>
      </c>
      <c r="H44" s="59" t="s">
        <v>55</v>
      </c>
      <c r="I44" s="59" t="s">
        <v>42</v>
      </c>
      <c r="J44" s="61">
        <v>2019</v>
      </c>
      <c r="K44" s="60">
        <v>104</v>
      </c>
      <c r="L44" s="60">
        <v>49.638301766244602</v>
      </c>
      <c r="M44" s="56">
        <v>12286.8828766972</v>
      </c>
      <c r="N44" s="56">
        <v>609900</v>
      </c>
      <c r="P44" s="59"/>
      <c r="Q44" s="59"/>
      <c r="R44" s="59"/>
      <c r="S44" s="61"/>
      <c r="T44" s="60"/>
      <c r="U44" s="60"/>
      <c r="V44" s="56"/>
      <c r="W44" s="56"/>
    </row>
    <row r="45" spans="1:23">
      <c r="A45" s="15">
        <v>2014</v>
      </c>
      <c r="B45" s="17">
        <v>18039</v>
      </c>
      <c r="G45" s="59" t="s">
        <v>45</v>
      </c>
      <c r="H45" s="59" t="s">
        <v>55</v>
      </c>
      <c r="I45" s="59" t="s">
        <v>44</v>
      </c>
      <c r="J45" s="61">
        <v>2014</v>
      </c>
      <c r="K45" s="60">
        <v>23</v>
      </c>
      <c r="L45" s="60">
        <v>16.662995437813201</v>
      </c>
      <c r="M45" s="56">
        <v>9944.79057612627</v>
      </c>
      <c r="N45" s="56">
        <v>165710</v>
      </c>
      <c r="P45" s="59"/>
      <c r="Q45" s="59"/>
      <c r="R45" s="59"/>
      <c r="S45" s="61"/>
      <c r="T45" s="60"/>
      <c r="U45" s="60"/>
      <c r="V45" s="56"/>
      <c r="W45" s="56"/>
    </row>
    <row r="46" spans="1:23">
      <c r="A46" s="15">
        <v>2015</v>
      </c>
      <c r="B46" s="17">
        <v>17959</v>
      </c>
      <c r="G46" s="59" t="s">
        <v>45</v>
      </c>
      <c r="H46" s="59" t="s">
        <v>55</v>
      </c>
      <c r="I46" s="59" t="s">
        <v>44</v>
      </c>
      <c r="J46" s="61">
        <v>2015</v>
      </c>
      <c r="K46" s="60">
        <v>22</v>
      </c>
      <c r="L46" s="60">
        <v>15.7287498863015</v>
      </c>
      <c r="M46" s="56">
        <v>10394.0237578819</v>
      </c>
      <c r="N46" s="56">
        <v>163485</v>
      </c>
      <c r="P46" s="59"/>
      <c r="Q46" s="59"/>
      <c r="R46" s="59"/>
      <c r="S46" s="61"/>
      <c r="T46" s="60"/>
      <c r="U46" s="60"/>
      <c r="V46" s="56"/>
      <c r="W46" s="56"/>
    </row>
    <row r="47" spans="1:23">
      <c r="A47" s="15">
        <v>2016</v>
      </c>
      <c r="B47" s="17">
        <v>17865</v>
      </c>
      <c r="G47" s="59" t="s">
        <v>45</v>
      </c>
      <c r="H47" s="59" t="s">
        <v>55</v>
      </c>
      <c r="I47" s="59" t="s">
        <v>44</v>
      </c>
      <c r="J47" s="61">
        <v>2016</v>
      </c>
      <c r="K47" s="60">
        <v>20</v>
      </c>
      <c r="L47" s="60">
        <v>17.383542593377999</v>
      </c>
      <c r="M47" s="56">
        <v>12103.459284539</v>
      </c>
      <c r="N47" s="56">
        <v>210401</v>
      </c>
      <c r="P47" s="59"/>
      <c r="Q47" s="59"/>
      <c r="R47" s="59"/>
      <c r="S47" s="61"/>
      <c r="T47" s="60"/>
      <c r="U47" s="60"/>
      <c r="V47" s="56"/>
      <c r="W47" s="56"/>
    </row>
    <row r="48" spans="1:23">
      <c r="A48" s="15">
        <v>2017</v>
      </c>
      <c r="B48" s="17">
        <v>17792</v>
      </c>
      <c r="G48" s="59" t="s">
        <v>45</v>
      </c>
      <c r="H48" s="59" t="s">
        <v>55</v>
      </c>
      <c r="I48" s="59" t="s">
        <v>44</v>
      </c>
      <c r="J48" s="61">
        <v>2017</v>
      </c>
      <c r="K48" s="60">
        <v>26</v>
      </c>
      <c r="L48" s="60">
        <v>17.895870799045699</v>
      </c>
      <c r="M48" s="56">
        <v>13582.9098639314</v>
      </c>
      <c r="N48" s="56">
        <v>243078</v>
      </c>
      <c r="P48" s="59"/>
      <c r="Q48" s="59"/>
      <c r="R48" s="59"/>
      <c r="S48" s="61"/>
      <c r="T48" s="60"/>
      <c r="U48" s="60"/>
      <c r="V48" s="56"/>
      <c r="W48" s="56"/>
    </row>
    <row r="49" spans="1:23">
      <c r="A49" s="15">
        <v>2018</v>
      </c>
      <c r="B49" s="17">
        <v>16559</v>
      </c>
      <c r="G49" s="59" t="s">
        <v>45</v>
      </c>
      <c r="H49" s="59" t="s">
        <v>55</v>
      </c>
      <c r="I49" s="59" t="s">
        <v>44</v>
      </c>
      <c r="J49" s="61">
        <v>2018</v>
      </c>
      <c r="K49" s="60">
        <v>40</v>
      </c>
      <c r="L49" s="60">
        <v>28.983529881063099</v>
      </c>
      <c r="M49" s="56">
        <v>13103.1658862274</v>
      </c>
      <c r="N49" s="56">
        <v>379776</v>
      </c>
      <c r="P49" s="59"/>
      <c r="Q49" s="59"/>
      <c r="R49" s="59"/>
      <c r="S49" s="61"/>
      <c r="T49" s="60"/>
      <c r="U49" s="60"/>
      <c r="V49" s="56"/>
      <c r="W49" s="56"/>
    </row>
    <row r="50" spans="1:23">
      <c r="A50" s="15">
        <v>2019</v>
      </c>
      <c r="B50" s="17">
        <v>16646</v>
      </c>
      <c r="G50" s="59" t="s">
        <v>45</v>
      </c>
      <c r="H50" s="59" t="s">
        <v>55</v>
      </c>
      <c r="I50" s="59" t="s">
        <v>44</v>
      </c>
      <c r="J50" s="61">
        <v>2019</v>
      </c>
      <c r="K50" s="60">
        <v>45</v>
      </c>
      <c r="L50" s="60">
        <v>18.843814965682199</v>
      </c>
      <c r="M50" s="56">
        <v>13232.352390113399</v>
      </c>
      <c r="N50" s="56">
        <v>249348</v>
      </c>
      <c r="P50" s="59"/>
      <c r="Q50" s="59"/>
      <c r="R50" s="59"/>
      <c r="S50" s="61"/>
      <c r="T50" s="60"/>
      <c r="U50" s="60"/>
      <c r="V50" s="56"/>
      <c r="W50" s="56"/>
    </row>
    <row r="51" spans="1:23">
      <c r="A51" s="15" t="s">
        <v>46</v>
      </c>
      <c r="B51" s="17">
        <v>104860</v>
      </c>
      <c r="G51" s="59" t="s">
        <v>45</v>
      </c>
      <c r="H51" s="59" t="s">
        <v>56</v>
      </c>
      <c r="I51" s="59" t="s">
        <v>42</v>
      </c>
      <c r="J51" s="61">
        <v>2014</v>
      </c>
      <c r="K51" s="60">
        <v>113</v>
      </c>
      <c r="L51" s="60">
        <v>73.076632244786595</v>
      </c>
      <c r="M51" s="56">
        <v>12289.373119874001</v>
      </c>
      <c r="N51" s="56">
        <v>898066</v>
      </c>
      <c r="P51" s="59"/>
      <c r="Q51" s="59"/>
      <c r="R51" s="59"/>
      <c r="S51" s="61"/>
      <c r="T51" s="60"/>
      <c r="U51" s="60"/>
      <c r="V51" s="56"/>
      <c r="W51" s="56"/>
    </row>
    <row r="52" spans="1:23">
      <c r="A52" s="15"/>
      <c r="B52" s="17"/>
      <c r="G52" s="59" t="s">
        <v>45</v>
      </c>
      <c r="H52" s="59" t="s">
        <v>56</v>
      </c>
      <c r="I52" s="59" t="s">
        <v>42</v>
      </c>
      <c r="J52" s="61">
        <v>2015</v>
      </c>
      <c r="K52" s="60">
        <v>116</v>
      </c>
      <c r="L52" s="60">
        <v>81.558814730066103</v>
      </c>
      <c r="M52" s="56">
        <v>12453.148116013301</v>
      </c>
      <c r="N52" s="56">
        <v>1015664</v>
      </c>
      <c r="P52" s="59"/>
      <c r="Q52" s="59"/>
      <c r="R52" s="59"/>
      <c r="S52" s="61"/>
      <c r="T52" s="60"/>
      <c r="U52" s="60"/>
      <c r="V52" s="56"/>
      <c r="W52" s="56"/>
    </row>
    <row r="53" spans="1:23">
      <c r="A53" s="15"/>
      <c r="B53" s="17"/>
      <c r="G53" s="59" t="s">
        <v>45</v>
      </c>
      <c r="H53" s="59" t="s">
        <v>56</v>
      </c>
      <c r="I53" s="59" t="s">
        <v>42</v>
      </c>
      <c r="J53" s="61">
        <v>2016</v>
      </c>
      <c r="K53" s="60">
        <v>120</v>
      </c>
      <c r="L53" s="60">
        <v>85.106756047390604</v>
      </c>
      <c r="M53" s="56">
        <v>13459.894997785201</v>
      </c>
      <c r="N53" s="56">
        <v>1145528</v>
      </c>
      <c r="P53" s="59"/>
      <c r="Q53" s="59"/>
      <c r="R53" s="59"/>
      <c r="S53" s="61"/>
      <c r="T53" s="60"/>
      <c r="U53" s="60"/>
      <c r="V53" s="56"/>
      <c r="W53" s="56"/>
    </row>
    <row r="54" spans="1:23">
      <c r="A54" s="15"/>
      <c r="B54" s="17"/>
      <c r="G54" s="59" t="s">
        <v>45</v>
      </c>
      <c r="H54" s="59" t="s">
        <v>56</v>
      </c>
      <c r="I54" s="59" t="s">
        <v>42</v>
      </c>
      <c r="J54" s="61">
        <v>2017</v>
      </c>
      <c r="K54" s="60">
        <v>95</v>
      </c>
      <c r="L54" s="60">
        <v>48.890357380430302</v>
      </c>
      <c r="M54" s="56">
        <v>17439.737520538001</v>
      </c>
      <c r="N54" s="56">
        <v>852635</v>
      </c>
      <c r="P54" s="59"/>
      <c r="Q54" s="59"/>
      <c r="R54" s="59"/>
      <c r="S54" s="61"/>
      <c r="T54" s="60"/>
      <c r="U54" s="60"/>
      <c r="V54" s="56"/>
      <c r="W54" s="56"/>
    </row>
    <row r="55" spans="1:23">
      <c r="G55" s="59" t="s">
        <v>45</v>
      </c>
      <c r="H55" s="59" t="s">
        <v>56</v>
      </c>
      <c r="I55" s="59" t="s">
        <v>42</v>
      </c>
      <c r="J55" s="61">
        <v>2018</v>
      </c>
      <c r="K55" s="60">
        <v>79</v>
      </c>
      <c r="L55" s="60">
        <v>42.635569714444202</v>
      </c>
      <c r="M55" s="56">
        <v>16322.122693818301</v>
      </c>
      <c r="N55" s="56">
        <v>695903</v>
      </c>
      <c r="P55" s="59"/>
      <c r="Q55" s="59"/>
      <c r="R55" s="59"/>
      <c r="S55" s="61"/>
      <c r="T55" s="60"/>
      <c r="U55" s="60"/>
      <c r="V55" s="56"/>
      <c r="W55" s="56"/>
    </row>
    <row r="56" spans="1:23">
      <c r="A56" s="28" t="s">
        <v>85</v>
      </c>
      <c r="B56" s="27"/>
      <c r="C56" s="27"/>
      <c r="D56" s="27"/>
      <c r="E56" s="27"/>
      <c r="G56" s="59" t="s">
        <v>45</v>
      </c>
      <c r="H56" s="59" t="s">
        <v>56</v>
      </c>
      <c r="I56" s="59" t="s">
        <v>42</v>
      </c>
      <c r="J56" s="61">
        <v>2019</v>
      </c>
      <c r="K56" s="60">
        <v>54</v>
      </c>
      <c r="L56" s="60">
        <v>23.145180114871099</v>
      </c>
      <c r="M56" s="56">
        <v>16332.212500568199</v>
      </c>
      <c r="N56" s="56">
        <v>378012</v>
      </c>
      <c r="P56" s="59"/>
      <c r="Q56" s="59"/>
      <c r="R56" s="59"/>
      <c r="S56" s="61"/>
      <c r="T56" s="60"/>
      <c r="U56" s="60"/>
      <c r="V56" s="56"/>
      <c r="W56" s="56"/>
    </row>
    <row r="57" spans="1:23">
      <c r="A57" s="21"/>
      <c r="B57" s="22" t="s">
        <v>86</v>
      </c>
      <c r="C57" s="22" t="s">
        <v>87</v>
      </c>
      <c r="D57" s="22" t="s">
        <v>88</v>
      </c>
      <c r="E57" s="22" t="s">
        <v>89</v>
      </c>
      <c r="G57" s="59" t="s">
        <v>45</v>
      </c>
      <c r="H57" s="59" t="s">
        <v>56</v>
      </c>
      <c r="I57" s="59" t="s">
        <v>44</v>
      </c>
      <c r="J57" s="61">
        <v>2014</v>
      </c>
      <c r="K57" s="60">
        <v>407</v>
      </c>
      <c r="L57" s="60">
        <v>292.92570638278801</v>
      </c>
      <c r="M57" s="56">
        <v>10923.5377103388</v>
      </c>
      <c r="N57" s="56">
        <v>3199785</v>
      </c>
      <c r="P57" s="59"/>
      <c r="Q57" s="59"/>
      <c r="R57" s="59"/>
      <c r="S57" s="61"/>
      <c r="T57" s="60"/>
      <c r="U57" s="60"/>
      <c r="V57" s="56"/>
      <c r="W57" s="56"/>
    </row>
    <row r="58" spans="1:23">
      <c r="A58" s="21"/>
      <c r="B58" s="22"/>
      <c r="C58" s="22"/>
      <c r="D58" s="22"/>
      <c r="E58" s="22"/>
      <c r="G58" s="59" t="s">
        <v>45</v>
      </c>
      <c r="H58" s="59" t="s">
        <v>56</v>
      </c>
      <c r="I58" s="59" t="s">
        <v>44</v>
      </c>
      <c r="J58" s="61">
        <v>2015</v>
      </c>
      <c r="K58" s="60">
        <v>422</v>
      </c>
      <c r="L58" s="60">
        <v>302.89829819364599</v>
      </c>
      <c r="M58" s="56">
        <v>11984.263436433401</v>
      </c>
      <c r="N58" s="56">
        <v>3630013</v>
      </c>
      <c r="P58" s="59"/>
      <c r="Q58" s="59"/>
      <c r="R58" s="59"/>
      <c r="S58" s="61"/>
      <c r="T58" s="60"/>
      <c r="U58" s="60"/>
      <c r="V58" s="56"/>
      <c r="W58" s="56"/>
    </row>
    <row r="59" spans="1:23">
      <c r="A59" s="23" t="s">
        <v>90</v>
      </c>
      <c r="B59" s="24">
        <v>222640</v>
      </c>
      <c r="C59" s="24">
        <v>2452841</v>
      </c>
      <c r="D59" s="24">
        <v>46875261</v>
      </c>
      <c r="E59" s="24">
        <v>21121872</v>
      </c>
      <c r="G59" s="59" t="s">
        <v>45</v>
      </c>
      <c r="H59" s="59" t="s">
        <v>56</v>
      </c>
      <c r="I59" s="59" t="s">
        <v>44</v>
      </c>
      <c r="J59" s="61">
        <v>2016</v>
      </c>
      <c r="K59" s="60">
        <v>460</v>
      </c>
      <c r="L59" s="60">
        <v>336.11196042524898</v>
      </c>
      <c r="M59" s="56">
        <v>12083.3159131308</v>
      </c>
      <c r="N59" s="56">
        <v>4061347</v>
      </c>
      <c r="P59" s="59"/>
      <c r="Q59" s="59"/>
      <c r="R59" s="59"/>
      <c r="S59" s="61"/>
      <c r="T59" s="60"/>
      <c r="U59" s="60"/>
      <c r="V59" s="56"/>
      <c r="W59" s="56"/>
    </row>
    <row r="60" spans="1:23">
      <c r="A60" s="22" t="s">
        <v>91</v>
      </c>
      <c r="B60" s="25">
        <v>222640</v>
      </c>
      <c r="C60" s="25">
        <v>2452841</v>
      </c>
      <c r="D60" s="25">
        <v>46875261</v>
      </c>
      <c r="E60" s="25">
        <v>21121872</v>
      </c>
      <c r="G60" s="59" t="s">
        <v>45</v>
      </c>
      <c r="H60" s="59" t="s">
        <v>56</v>
      </c>
      <c r="I60" s="59" t="s">
        <v>44</v>
      </c>
      <c r="J60" s="61">
        <v>2017</v>
      </c>
      <c r="K60" s="60">
        <v>384</v>
      </c>
      <c r="L60" s="60">
        <v>222.161400371068</v>
      </c>
      <c r="M60" s="56">
        <v>13790.0778212729</v>
      </c>
      <c r="N60" s="56">
        <v>3063623</v>
      </c>
      <c r="P60" s="59"/>
      <c r="Q60" s="59"/>
      <c r="R60" s="59"/>
      <c r="S60" s="61"/>
      <c r="T60" s="60"/>
      <c r="U60" s="60"/>
      <c r="V60" s="56"/>
      <c r="W60" s="56"/>
    </row>
    <row r="61" spans="1:23">
      <c r="A61" s="20"/>
      <c r="B61" s="20"/>
      <c r="C61" s="20"/>
      <c r="D61" s="20"/>
      <c r="E61" s="20"/>
      <c r="G61" s="59" t="s">
        <v>45</v>
      </c>
      <c r="H61" s="59" t="s">
        <v>56</v>
      </c>
      <c r="I61" s="59" t="s">
        <v>44</v>
      </c>
      <c r="J61" s="61">
        <v>2018</v>
      </c>
      <c r="K61" s="60">
        <v>328</v>
      </c>
      <c r="L61" s="60">
        <v>194.114855764542</v>
      </c>
      <c r="M61" s="56">
        <v>12704.9472349066</v>
      </c>
      <c r="N61" s="56">
        <v>2466219</v>
      </c>
      <c r="P61" s="59"/>
      <c r="Q61" s="59"/>
      <c r="R61" s="59"/>
      <c r="S61" s="61"/>
      <c r="T61" s="60"/>
      <c r="U61" s="60"/>
      <c r="V61" s="56"/>
      <c r="W61" s="56"/>
    </row>
    <row r="62" spans="1:23">
      <c r="A62" s="20"/>
      <c r="B62" s="20"/>
      <c r="C62" s="20"/>
      <c r="D62" s="20"/>
      <c r="E62" s="26">
        <f>SUM(B60:E60)</f>
        <v>70672614</v>
      </c>
      <c r="G62" s="59" t="s">
        <v>45</v>
      </c>
      <c r="H62" s="59" t="s">
        <v>56</v>
      </c>
      <c r="I62" s="59" t="s">
        <v>44</v>
      </c>
      <c r="J62" s="61">
        <v>2019</v>
      </c>
      <c r="K62" s="60">
        <v>275</v>
      </c>
      <c r="L62" s="60">
        <v>109.72042770364099</v>
      </c>
      <c r="M62" s="56">
        <v>13448.3617215342</v>
      </c>
      <c r="N62" s="56">
        <v>1475560</v>
      </c>
      <c r="P62" s="59"/>
      <c r="Q62" s="59"/>
      <c r="R62" s="59"/>
      <c r="S62" s="61"/>
      <c r="T62" s="60"/>
      <c r="U62" s="60"/>
      <c r="V62" s="56"/>
      <c r="W62" s="56"/>
    </row>
    <row r="63" spans="1:23">
      <c r="G63" s="59" t="s">
        <v>45</v>
      </c>
      <c r="H63" s="59" t="s">
        <v>57</v>
      </c>
      <c r="I63" s="59" t="s">
        <v>42</v>
      </c>
      <c r="J63" s="61">
        <v>2017</v>
      </c>
      <c r="K63" s="60">
        <v>4</v>
      </c>
      <c r="L63" s="60">
        <v>1.5780804623775799</v>
      </c>
      <c r="M63" s="56">
        <v>5083.3909874999999</v>
      </c>
      <c r="N63" s="56">
        <v>8022</v>
      </c>
      <c r="P63" s="59"/>
      <c r="Q63" s="59"/>
      <c r="R63" s="59"/>
      <c r="S63" s="61"/>
      <c r="T63" s="60"/>
      <c r="U63" s="60"/>
      <c r="V63" s="56"/>
      <c r="W63" s="56"/>
    </row>
    <row r="64" spans="1:23">
      <c r="G64" s="59" t="s">
        <v>45</v>
      </c>
      <c r="H64" s="59" t="s">
        <v>57</v>
      </c>
      <c r="I64" s="59" t="s">
        <v>42</v>
      </c>
      <c r="J64" s="61">
        <v>2018</v>
      </c>
      <c r="K64" s="60">
        <v>6</v>
      </c>
      <c r="L64" s="60">
        <v>1.58903935447742</v>
      </c>
      <c r="M64" s="56">
        <v>2250.4162593103401</v>
      </c>
      <c r="N64" s="56">
        <v>3576</v>
      </c>
      <c r="P64" s="59"/>
      <c r="Q64" s="59"/>
      <c r="R64" s="59"/>
      <c r="S64" s="61"/>
      <c r="T64" s="60"/>
      <c r="U64" s="60"/>
      <c r="V64" s="56"/>
      <c r="W64" s="56"/>
    </row>
    <row r="65" spans="1:23">
      <c r="A65" s="4" t="s">
        <v>92</v>
      </c>
      <c r="B65" s="4"/>
      <c r="C65" s="4"/>
      <c r="D65" s="4"/>
      <c r="E65" s="4"/>
      <c r="G65" s="59" t="s">
        <v>45</v>
      </c>
      <c r="H65" s="59" t="s">
        <v>57</v>
      </c>
      <c r="I65" s="59" t="s">
        <v>42</v>
      </c>
      <c r="J65" s="61">
        <v>2019</v>
      </c>
      <c r="K65" s="60">
        <v>4</v>
      </c>
      <c r="L65" s="60">
        <v>1.34520400525588</v>
      </c>
      <c r="M65" s="56">
        <v>6069.7113360488802</v>
      </c>
      <c r="N65" s="56">
        <v>8165</v>
      </c>
      <c r="P65" s="59"/>
      <c r="Q65" s="59"/>
      <c r="R65" s="59"/>
      <c r="S65" s="61"/>
      <c r="T65" s="60"/>
      <c r="U65" s="60"/>
      <c r="V65" s="56"/>
      <c r="W65" s="56"/>
    </row>
    <row r="66" spans="1:23">
      <c r="G66" s="59" t="s">
        <v>45</v>
      </c>
      <c r="H66" s="59" t="s">
        <v>57</v>
      </c>
      <c r="I66" s="59" t="s">
        <v>44</v>
      </c>
      <c r="J66" s="61">
        <v>2014</v>
      </c>
      <c r="K66" s="60">
        <v>553</v>
      </c>
      <c r="L66" s="60">
        <v>406.26804792542703</v>
      </c>
      <c r="M66" s="56">
        <v>17188.132405829201</v>
      </c>
      <c r="N66" s="56">
        <v>6982989</v>
      </c>
      <c r="P66" s="59"/>
      <c r="Q66" s="59"/>
      <c r="R66" s="59"/>
      <c r="S66" s="61"/>
      <c r="T66" s="60"/>
      <c r="U66" s="60"/>
      <c r="V66" s="56"/>
      <c r="W66" s="56"/>
    </row>
    <row r="67" spans="1:23">
      <c r="C67" t="s">
        <v>93</v>
      </c>
      <c r="D67" t="s">
        <v>94</v>
      </c>
      <c r="E67" t="s">
        <v>18</v>
      </c>
      <c r="G67" s="59" t="s">
        <v>45</v>
      </c>
      <c r="H67" s="59" t="s">
        <v>57</v>
      </c>
      <c r="I67" s="59" t="s">
        <v>44</v>
      </c>
      <c r="J67" s="61">
        <v>2015</v>
      </c>
      <c r="K67" s="60">
        <v>579</v>
      </c>
      <c r="L67" s="60">
        <v>431.29815748147098</v>
      </c>
      <c r="M67" s="56">
        <v>16802.260511190201</v>
      </c>
      <c r="N67" s="56">
        <v>7246784</v>
      </c>
      <c r="P67" s="59"/>
      <c r="Q67" s="59"/>
      <c r="R67" s="59"/>
      <c r="S67" s="61"/>
      <c r="T67" s="60"/>
      <c r="U67" s="60"/>
      <c r="V67" s="56"/>
      <c r="W67" s="56"/>
    </row>
    <row r="68" spans="1:23">
      <c r="B68" t="s">
        <v>95</v>
      </c>
      <c r="C68">
        <v>56</v>
      </c>
      <c r="D68">
        <v>99</v>
      </c>
      <c r="E68">
        <f>SUM(C68:D68)</f>
        <v>155</v>
      </c>
      <c r="G68" s="59" t="s">
        <v>45</v>
      </c>
      <c r="H68" s="59" t="s">
        <v>57</v>
      </c>
      <c r="I68" s="59" t="s">
        <v>44</v>
      </c>
      <c r="J68" s="61">
        <v>2016</v>
      </c>
      <c r="K68" s="60">
        <v>607</v>
      </c>
      <c r="L68" s="60">
        <v>465.10633960949099</v>
      </c>
      <c r="M68" s="56">
        <v>15297.7446103485</v>
      </c>
      <c r="N68" s="56">
        <v>7115078</v>
      </c>
      <c r="P68" s="59"/>
      <c r="Q68" s="59"/>
      <c r="R68" s="59"/>
      <c r="S68" s="61"/>
      <c r="T68" s="60"/>
      <c r="U68" s="60"/>
      <c r="V68" s="56"/>
      <c r="W68" s="56"/>
    </row>
    <row r="69" spans="1:23">
      <c r="B69" t="s">
        <v>96</v>
      </c>
      <c r="C69">
        <v>53</v>
      </c>
      <c r="D69">
        <v>53</v>
      </c>
      <c r="E69">
        <f>SUM(C69:D69)</f>
        <v>106</v>
      </c>
      <c r="G69" s="59" t="s">
        <v>45</v>
      </c>
      <c r="H69" s="59" t="s">
        <v>57</v>
      </c>
      <c r="I69" s="59" t="s">
        <v>44</v>
      </c>
      <c r="J69" s="61">
        <v>2017</v>
      </c>
      <c r="K69" s="60">
        <v>579</v>
      </c>
      <c r="L69" s="60">
        <v>440.21047648167001</v>
      </c>
      <c r="M69" s="56">
        <v>14137.571303937701</v>
      </c>
      <c r="N69" s="56">
        <v>6223507</v>
      </c>
      <c r="P69" s="59"/>
      <c r="Q69" s="59"/>
      <c r="R69" s="59"/>
      <c r="S69" s="61"/>
      <c r="T69" s="60"/>
      <c r="U69" s="60"/>
      <c r="V69" s="56"/>
      <c r="W69" s="56"/>
    </row>
    <row r="70" spans="1:23">
      <c r="B70" t="s">
        <v>97</v>
      </c>
      <c r="C70">
        <v>61</v>
      </c>
      <c r="D70">
        <v>37</v>
      </c>
      <c r="E70">
        <f>SUM(C70:D70)</f>
        <v>98</v>
      </c>
      <c r="G70" s="59" t="s">
        <v>45</v>
      </c>
      <c r="H70" s="59" t="s">
        <v>57</v>
      </c>
      <c r="I70" s="59" t="s">
        <v>44</v>
      </c>
      <c r="J70" s="61">
        <v>2018</v>
      </c>
      <c r="K70" s="60">
        <v>565</v>
      </c>
      <c r="L70" s="60">
        <v>401.49819013897002</v>
      </c>
      <c r="M70" s="56">
        <v>13321.1260507769</v>
      </c>
      <c r="N70" s="56">
        <v>5348408</v>
      </c>
      <c r="P70" s="59"/>
      <c r="Q70" s="59"/>
      <c r="R70" s="59"/>
      <c r="S70" s="61"/>
      <c r="T70" s="60"/>
      <c r="U70" s="60"/>
      <c r="V70" s="56"/>
      <c r="W70" s="56"/>
    </row>
    <row r="71" spans="1:23">
      <c r="B71" t="s">
        <v>98</v>
      </c>
      <c r="C71">
        <v>46</v>
      </c>
      <c r="D71">
        <v>38</v>
      </c>
      <c r="E71">
        <f>SUM(C71:D71)</f>
        <v>84</v>
      </c>
      <c r="G71" s="59" t="s">
        <v>45</v>
      </c>
      <c r="H71" s="59" t="s">
        <v>57</v>
      </c>
      <c r="I71" s="59" t="s">
        <v>44</v>
      </c>
      <c r="J71" s="61">
        <v>2019</v>
      </c>
      <c r="K71" s="60">
        <v>511</v>
      </c>
      <c r="L71" s="60">
        <v>228.72303701585</v>
      </c>
      <c r="M71" s="56">
        <v>14843.2883905994</v>
      </c>
      <c r="N71" s="56">
        <v>3395002</v>
      </c>
      <c r="P71" s="59"/>
      <c r="Q71" s="59"/>
      <c r="R71" s="59"/>
      <c r="S71" s="61"/>
      <c r="T71" s="60"/>
      <c r="U71" s="60"/>
      <c r="V71" s="56"/>
      <c r="W71" s="56"/>
    </row>
    <row r="72" spans="1:23">
      <c r="B72" t="s">
        <v>99</v>
      </c>
      <c r="C72">
        <v>56</v>
      </c>
      <c r="D72">
        <v>41</v>
      </c>
      <c r="E72">
        <f>SUM(C72:D72)</f>
        <v>97</v>
      </c>
      <c r="G72" s="59" t="s">
        <v>45</v>
      </c>
      <c r="H72" s="59" t="s">
        <v>66</v>
      </c>
      <c r="I72" s="59" t="s">
        <v>42</v>
      </c>
      <c r="J72" s="61">
        <v>2015</v>
      </c>
      <c r="K72" s="60">
        <v>2</v>
      </c>
      <c r="L72" s="60">
        <v>0.30136953274571798</v>
      </c>
      <c r="M72" s="56">
        <v>1533.0016800000001</v>
      </c>
      <c r="N72" s="56">
        <v>462</v>
      </c>
      <c r="P72" s="59"/>
      <c r="Q72" s="59"/>
      <c r="R72" s="59"/>
      <c r="S72" s="61"/>
      <c r="T72" s="60"/>
      <c r="U72" s="60"/>
      <c r="V72" s="56"/>
      <c r="W72" s="56"/>
    </row>
    <row r="73" spans="1:23">
      <c r="C73">
        <f>SUM(C68:C72)</f>
        <v>272</v>
      </c>
      <c r="D73">
        <f>SUM(D68:D72)</f>
        <v>268</v>
      </c>
      <c r="E73">
        <f>SUM(E68:E72)</f>
        <v>540</v>
      </c>
      <c r="G73" s="59" t="s">
        <v>45</v>
      </c>
      <c r="H73" s="59" t="s">
        <v>66</v>
      </c>
      <c r="I73" s="59" t="s">
        <v>42</v>
      </c>
      <c r="J73" s="61">
        <v>2016</v>
      </c>
      <c r="K73" s="60">
        <v>2</v>
      </c>
      <c r="L73" s="60">
        <v>0.66849241809050097</v>
      </c>
      <c r="M73" s="56">
        <v>10920.093934426201</v>
      </c>
      <c r="N73" s="56">
        <v>7300</v>
      </c>
      <c r="P73" s="59"/>
      <c r="Q73" s="59"/>
      <c r="R73" s="59"/>
      <c r="S73" s="61"/>
      <c r="T73" s="60"/>
      <c r="U73" s="60"/>
      <c r="V73" s="56"/>
      <c r="W73" s="56"/>
    </row>
    <row r="74" spans="1:23">
      <c r="G74" s="59" t="s">
        <v>45</v>
      </c>
      <c r="H74" s="59" t="s">
        <v>66</v>
      </c>
      <c r="I74" s="59" t="s">
        <v>42</v>
      </c>
      <c r="J74" s="61">
        <v>2017</v>
      </c>
      <c r="K74" s="60">
        <v>1</v>
      </c>
      <c r="L74" s="60">
        <v>0.99999890411078995</v>
      </c>
      <c r="M74" s="56">
        <v>14215.015578082201</v>
      </c>
      <c r="N74" s="56">
        <v>14215</v>
      </c>
      <c r="P74" s="59"/>
      <c r="Q74" s="59"/>
      <c r="R74" s="59"/>
      <c r="S74" s="61"/>
      <c r="T74" s="60"/>
      <c r="U74" s="60"/>
      <c r="V74" s="56"/>
      <c r="W74" s="56"/>
    </row>
    <row r="75" spans="1:23">
      <c r="G75" s="59" t="s">
        <v>45</v>
      </c>
      <c r="H75" s="59" t="s">
        <v>66</v>
      </c>
      <c r="I75" s="59" t="s">
        <v>42</v>
      </c>
      <c r="J75" s="61">
        <v>2018</v>
      </c>
      <c r="K75" s="60">
        <v>3</v>
      </c>
      <c r="L75" s="60">
        <v>1.1616425625834901</v>
      </c>
      <c r="M75" s="56">
        <v>13084.92</v>
      </c>
      <c r="N75" s="56">
        <v>15200</v>
      </c>
      <c r="P75" s="59"/>
      <c r="Q75" s="59"/>
      <c r="R75" s="59"/>
      <c r="S75" s="61"/>
      <c r="T75" s="60"/>
      <c r="U75" s="60"/>
      <c r="V75" s="56"/>
      <c r="W75" s="56"/>
    </row>
    <row r="76" spans="1:23">
      <c r="G76" s="59" t="s">
        <v>45</v>
      </c>
      <c r="H76" s="59" t="s">
        <v>66</v>
      </c>
      <c r="I76" s="59" t="s">
        <v>42</v>
      </c>
      <c r="J76" s="61">
        <v>2019</v>
      </c>
      <c r="K76" s="60">
        <v>1</v>
      </c>
      <c r="L76" s="60">
        <v>8.4931413773793096E-2</v>
      </c>
      <c r="M76" s="56">
        <v>8830.6548387096791</v>
      </c>
      <c r="N76" s="56">
        <v>750</v>
      </c>
      <c r="P76" s="59"/>
      <c r="Q76" s="59"/>
      <c r="R76" s="59"/>
      <c r="S76" s="61"/>
      <c r="T76" s="60"/>
      <c r="U76" s="60"/>
      <c r="V76" s="56"/>
      <c r="W76" s="56"/>
    </row>
    <row r="77" spans="1:23">
      <c r="G77" s="59" t="s">
        <v>45</v>
      </c>
      <c r="H77" s="59" t="s">
        <v>66</v>
      </c>
      <c r="I77" s="59" t="s">
        <v>44</v>
      </c>
      <c r="J77" s="61">
        <v>2014</v>
      </c>
      <c r="K77" s="60">
        <v>1455</v>
      </c>
      <c r="L77" s="60">
        <v>878.65931105828895</v>
      </c>
      <c r="M77" s="56">
        <v>6064.2013724094304</v>
      </c>
      <c r="N77" s="56">
        <v>5328367</v>
      </c>
      <c r="P77" s="59"/>
      <c r="Q77" s="59"/>
      <c r="R77" s="59"/>
      <c r="S77" s="61"/>
      <c r="T77" s="60"/>
      <c r="U77" s="60"/>
      <c r="V77" s="56"/>
      <c r="W77" s="56"/>
    </row>
    <row r="78" spans="1:23">
      <c r="G78" s="59" t="s">
        <v>45</v>
      </c>
      <c r="H78" s="59" t="s">
        <v>66</v>
      </c>
      <c r="I78" s="59" t="s">
        <v>44</v>
      </c>
      <c r="J78" s="61">
        <v>2015</v>
      </c>
      <c r="K78" s="60">
        <v>1437</v>
      </c>
      <c r="L78" s="60">
        <v>878.27574983479496</v>
      </c>
      <c r="M78" s="56">
        <v>5965.4635813245704</v>
      </c>
      <c r="N78" s="56">
        <v>5239322</v>
      </c>
      <c r="P78" s="59"/>
      <c r="Q78" s="59"/>
      <c r="R78" s="59"/>
      <c r="S78" s="61"/>
      <c r="T78" s="60"/>
      <c r="U78" s="60"/>
      <c r="V78" s="56"/>
      <c r="W78" s="56"/>
    </row>
    <row r="79" spans="1:23">
      <c r="G79" s="59" t="s">
        <v>45</v>
      </c>
      <c r="H79" s="59" t="s">
        <v>66</v>
      </c>
      <c r="I79" s="59" t="s">
        <v>44</v>
      </c>
      <c r="J79" s="61">
        <v>2016</v>
      </c>
      <c r="K79" s="60">
        <v>1434</v>
      </c>
      <c r="L79" s="60">
        <v>851.48399837370096</v>
      </c>
      <c r="M79" s="56">
        <v>6083.49306609823</v>
      </c>
      <c r="N79" s="56">
        <v>5179997</v>
      </c>
      <c r="P79" s="59"/>
      <c r="Q79" s="59"/>
      <c r="R79" s="59"/>
      <c r="S79" s="61"/>
      <c r="T79" s="60"/>
      <c r="U79" s="60"/>
      <c r="V79" s="56"/>
      <c r="W79" s="56"/>
    </row>
    <row r="80" spans="1:23">
      <c r="G80" s="59" t="s">
        <v>45</v>
      </c>
      <c r="H80" s="59" t="s">
        <v>66</v>
      </c>
      <c r="I80" s="59" t="s">
        <v>44</v>
      </c>
      <c r="J80" s="61">
        <v>2017</v>
      </c>
      <c r="K80" s="60">
        <v>1360</v>
      </c>
      <c r="L80" s="60">
        <v>838.297711454563</v>
      </c>
      <c r="M80" s="56">
        <v>6159.2485932485597</v>
      </c>
      <c r="N80" s="56">
        <v>5163284</v>
      </c>
      <c r="P80" s="59"/>
      <c r="Q80" s="59"/>
      <c r="R80" s="59"/>
      <c r="S80" s="61"/>
      <c r="T80" s="60"/>
      <c r="U80" s="60"/>
      <c r="V80" s="56"/>
      <c r="W80" s="56"/>
    </row>
    <row r="81" spans="7:23">
      <c r="G81" s="59" t="s">
        <v>45</v>
      </c>
      <c r="H81" s="59" t="s">
        <v>66</v>
      </c>
      <c r="I81" s="59" t="s">
        <v>44</v>
      </c>
      <c r="J81" s="61">
        <v>2018</v>
      </c>
      <c r="K81" s="60">
        <v>1450</v>
      </c>
      <c r="L81" s="60">
        <v>841.14428367749701</v>
      </c>
      <c r="M81" s="56">
        <v>6290.4190192757396</v>
      </c>
      <c r="N81" s="56">
        <v>5291150</v>
      </c>
      <c r="P81" s="59"/>
      <c r="Q81" s="59"/>
      <c r="R81" s="59"/>
      <c r="S81" s="61"/>
      <c r="T81" s="60"/>
      <c r="U81" s="60"/>
      <c r="V81" s="56"/>
      <c r="W81" s="56"/>
    </row>
    <row r="82" spans="7:23">
      <c r="G82" s="59" t="s">
        <v>45</v>
      </c>
      <c r="H82" s="59" t="s">
        <v>66</v>
      </c>
      <c r="I82" s="59" t="s">
        <v>44</v>
      </c>
      <c r="J82" s="61">
        <v>2019</v>
      </c>
      <c r="K82" s="60">
        <v>1084</v>
      </c>
      <c r="L82" s="60">
        <v>456.02689750476998</v>
      </c>
      <c r="M82" s="56">
        <v>6444.51898798198</v>
      </c>
      <c r="N82" s="56">
        <v>2938874</v>
      </c>
      <c r="P82" s="59"/>
      <c r="Q82" s="59"/>
      <c r="R82" s="59"/>
      <c r="S82" s="61"/>
      <c r="T82" s="60"/>
      <c r="U82" s="60"/>
      <c r="V82" s="56"/>
      <c r="W82" s="56"/>
    </row>
    <row r="83" spans="7:23">
      <c r="G83" s="59" t="s">
        <v>45</v>
      </c>
      <c r="H83" s="59" t="s">
        <v>58</v>
      </c>
      <c r="I83" s="59" t="s">
        <v>42</v>
      </c>
      <c r="J83" s="61">
        <v>2014</v>
      </c>
      <c r="K83" s="60">
        <v>20</v>
      </c>
      <c r="L83" s="60">
        <v>16.734228236462201</v>
      </c>
      <c r="M83" s="56">
        <v>56678.383167583503</v>
      </c>
      <c r="N83" s="56">
        <v>948469</v>
      </c>
      <c r="P83" s="59"/>
      <c r="Q83" s="59"/>
      <c r="R83" s="59"/>
      <c r="S83" s="61"/>
      <c r="T83" s="60"/>
      <c r="U83" s="60"/>
      <c r="V83" s="56"/>
      <c r="W83" s="56"/>
    </row>
    <row r="84" spans="7:23">
      <c r="G84" s="59" t="s">
        <v>45</v>
      </c>
      <c r="H84" s="59" t="s">
        <v>58</v>
      </c>
      <c r="I84" s="59" t="s">
        <v>42</v>
      </c>
      <c r="J84" s="61">
        <v>2015</v>
      </c>
      <c r="K84" s="60">
        <v>23</v>
      </c>
      <c r="L84" s="60">
        <v>17.956144705594799</v>
      </c>
      <c r="M84" s="56">
        <v>54008.029891730199</v>
      </c>
      <c r="N84" s="56">
        <v>969776</v>
      </c>
      <c r="P84" s="59"/>
      <c r="Q84" s="59"/>
      <c r="R84" s="59"/>
      <c r="S84" s="61"/>
      <c r="T84" s="60"/>
      <c r="U84" s="60"/>
      <c r="V84" s="56"/>
      <c r="W84" s="56"/>
    </row>
    <row r="85" spans="7:23">
      <c r="G85" s="59" t="s">
        <v>45</v>
      </c>
      <c r="H85" s="59" t="s">
        <v>58</v>
      </c>
      <c r="I85" s="59" t="s">
        <v>42</v>
      </c>
      <c r="J85" s="61">
        <v>2016</v>
      </c>
      <c r="K85" s="60">
        <v>21</v>
      </c>
      <c r="L85" s="60">
        <v>16.610940700339</v>
      </c>
      <c r="M85" s="56">
        <v>63383.165288075201</v>
      </c>
      <c r="N85" s="56">
        <v>1052854</v>
      </c>
      <c r="P85" s="59"/>
      <c r="Q85" s="59"/>
      <c r="R85" s="59"/>
      <c r="S85" s="61"/>
      <c r="T85" s="60"/>
      <c r="U85" s="60"/>
      <c r="V85" s="56"/>
      <c r="W85" s="56"/>
    </row>
    <row r="86" spans="7:23">
      <c r="G86" s="59" t="s">
        <v>45</v>
      </c>
      <c r="H86" s="59" t="s">
        <v>58</v>
      </c>
      <c r="I86" s="59" t="s">
        <v>42</v>
      </c>
      <c r="J86" s="61">
        <v>2017</v>
      </c>
      <c r="K86" s="60">
        <v>16</v>
      </c>
      <c r="L86" s="60">
        <v>12.761629850268699</v>
      </c>
      <c r="M86" s="56">
        <v>73205.853089394601</v>
      </c>
      <c r="N86" s="56">
        <v>934226</v>
      </c>
      <c r="P86" s="59"/>
      <c r="Q86" s="59"/>
      <c r="R86" s="59"/>
      <c r="S86" s="61"/>
      <c r="T86" s="60"/>
      <c r="U86" s="60"/>
      <c r="V86" s="56"/>
      <c r="W86" s="56"/>
    </row>
    <row r="87" spans="7:23">
      <c r="G87" s="59" t="s">
        <v>45</v>
      </c>
      <c r="H87" s="59" t="s">
        <v>58</v>
      </c>
      <c r="I87" s="59" t="s">
        <v>42</v>
      </c>
      <c r="J87" s="61">
        <v>2018</v>
      </c>
      <c r="K87" s="60">
        <v>14</v>
      </c>
      <c r="L87" s="60">
        <v>11.6520420251594</v>
      </c>
      <c r="M87" s="56">
        <v>66613.3024858688</v>
      </c>
      <c r="N87" s="56">
        <v>776181</v>
      </c>
      <c r="P87" s="59"/>
      <c r="Q87" s="59"/>
      <c r="R87" s="59"/>
      <c r="S87" s="61"/>
      <c r="T87" s="60"/>
      <c r="U87" s="60"/>
      <c r="V87" s="56"/>
      <c r="W87" s="56"/>
    </row>
    <row r="88" spans="7:23">
      <c r="G88" s="59" t="s">
        <v>45</v>
      </c>
      <c r="H88" s="59" t="s">
        <v>58</v>
      </c>
      <c r="I88" s="59" t="s">
        <v>42</v>
      </c>
      <c r="J88" s="61">
        <v>2019</v>
      </c>
      <c r="K88" s="60">
        <v>14</v>
      </c>
      <c r="L88" s="60">
        <v>5.2931448842247804</v>
      </c>
      <c r="M88" s="56">
        <v>47871.7294807453</v>
      </c>
      <c r="N88" s="56">
        <v>253392</v>
      </c>
      <c r="P88" s="59"/>
      <c r="Q88" s="59"/>
      <c r="R88" s="59"/>
      <c r="S88" s="61"/>
      <c r="T88" s="60"/>
      <c r="U88" s="60"/>
      <c r="V88" s="56"/>
      <c r="W88" s="56"/>
    </row>
    <row r="89" spans="7:23">
      <c r="G89" s="59" t="s">
        <v>45</v>
      </c>
      <c r="H89" s="59" t="s">
        <v>58</v>
      </c>
      <c r="I89" s="59" t="s">
        <v>44</v>
      </c>
      <c r="J89" s="61">
        <v>2014</v>
      </c>
      <c r="K89" s="60">
        <v>2</v>
      </c>
      <c r="L89" s="60">
        <v>1.07123170275978</v>
      </c>
      <c r="M89" s="56">
        <v>46246.764236317103</v>
      </c>
      <c r="N89" s="56">
        <v>49541</v>
      </c>
      <c r="P89" s="59"/>
      <c r="Q89" s="59"/>
      <c r="R89" s="59"/>
      <c r="S89" s="61"/>
      <c r="T89" s="60"/>
      <c r="U89" s="60"/>
      <c r="V89" s="56"/>
      <c r="W89" s="56"/>
    </row>
    <row r="90" spans="7:23">
      <c r="G90" s="59" t="s">
        <v>45</v>
      </c>
      <c r="H90" s="59" t="s">
        <v>58</v>
      </c>
      <c r="I90" s="59" t="s">
        <v>44</v>
      </c>
      <c r="J90" s="61">
        <v>2015</v>
      </c>
      <c r="K90" s="60">
        <v>1</v>
      </c>
      <c r="L90" s="60">
        <v>0.99999890411078995</v>
      </c>
      <c r="M90" s="56">
        <v>50703.055564931499</v>
      </c>
      <c r="N90" s="56">
        <v>50703</v>
      </c>
      <c r="P90" s="59"/>
      <c r="Q90" s="59"/>
      <c r="R90" s="59"/>
      <c r="S90" s="61"/>
      <c r="T90" s="60"/>
      <c r="U90" s="60"/>
      <c r="V90" s="56"/>
      <c r="W90" s="56"/>
    </row>
    <row r="91" spans="7:23">
      <c r="G91" s="59" t="s">
        <v>45</v>
      </c>
      <c r="H91" s="59" t="s">
        <v>58</v>
      </c>
      <c r="I91" s="59" t="s">
        <v>44</v>
      </c>
      <c r="J91" s="61">
        <v>2016</v>
      </c>
      <c r="K91" s="60">
        <v>3</v>
      </c>
      <c r="L91" s="60">
        <v>1.75342273597508</v>
      </c>
      <c r="M91" s="56">
        <v>49054.91313375</v>
      </c>
      <c r="N91" s="56">
        <v>86014</v>
      </c>
      <c r="P91" s="59"/>
      <c r="Q91" s="59"/>
      <c r="R91" s="59"/>
      <c r="S91" s="61"/>
      <c r="T91" s="60"/>
      <c r="U91" s="60"/>
      <c r="V91" s="56"/>
      <c r="W91" s="56"/>
    </row>
    <row r="92" spans="7:23">
      <c r="G92" s="59" t="s">
        <v>45</v>
      </c>
      <c r="H92" s="59" t="s">
        <v>58</v>
      </c>
      <c r="I92" s="59" t="s">
        <v>44</v>
      </c>
      <c r="J92" s="61">
        <v>2017</v>
      </c>
      <c r="K92" s="60">
        <v>3</v>
      </c>
      <c r="L92" s="60">
        <v>2.8328736078097498</v>
      </c>
      <c r="M92" s="56">
        <v>64908.296470793</v>
      </c>
      <c r="N92" s="56">
        <v>183877</v>
      </c>
      <c r="P92" s="59"/>
      <c r="Q92" s="59"/>
      <c r="R92" s="59"/>
      <c r="S92" s="61"/>
      <c r="T92" s="60"/>
      <c r="U92" s="60"/>
      <c r="V92" s="56"/>
      <c r="W92" s="56"/>
    </row>
    <row r="93" spans="7:23">
      <c r="G93" s="59" t="s">
        <v>45</v>
      </c>
      <c r="H93" s="59" t="s">
        <v>58</v>
      </c>
      <c r="I93" s="59" t="s">
        <v>44</v>
      </c>
      <c r="J93" s="61">
        <v>2018</v>
      </c>
      <c r="K93" s="60">
        <v>3</v>
      </c>
      <c r="L93" s="60">
        <v>1.9999978082215799</v>
      </c>
      <c r="M93" s="56">
        <v>88443.596924383601</v>
      </c>
      <c r="N93" s="56">
        <v>176887</v>
      </c>
      <c r="P93" s="59"/>
      <c r="Q93" s="59"/>
      <c r="R93" s="59"/>
      <c r="S93" s="61"/>
      <c r="T93" s="60"/>
      <c r="U93" s="60"/>
      <c r="V93" s="56"/>
      <c r="W93" s="56"/>
    </row>
    <row r="94" spans="7:23">
      <c r="G94" s="59" t="s">
        <v>45</v>
      </c>
      <c r="H94" s="59" t="s">
        <v>58</v>
      </c>
      <c r="I94" s="59" t="s">
        <v>44</v>
      </c>
      <c r="J94" s="61">
        <v>2019</v>
      </c>
      <c r="K94" s="60">
        <v>4</v>
      </c>
      <c r="L94" s="60">
        <v>1.5095873867535501</v>
      </c>
      <c r="M94" s="56">
        <v>86187.789552087095</v>
      </c>
      <c r="N94" s="56">
        <v>130108</v>
      </c>
      <c r="P94" s="59"/>
      <c r="Q94" s="59"/>
      <c r="R94" s="59"/>
      <c r="S94" s="61"/>
      <c r="T94" s="60"/>
      <c r="U94" s="60"/>
      <c r="V94" s="56"/>
      <c r="W94" s="56"/>
    </row>
    <row r="95" spans="7:23">
      <c r="G95" s="59" t="s">
        <v>45</v>
      </c>
      <c r="H95" s="59" t="s">
        <v>59</v>
      </c>
      <c r="I95" s="59" t="s">
        <v>42</v>
      </c>
      <c r="J95" s="61">
        <v>2014</v>
      </c>
      <c r="K95" s="60">
        <v>20</v>
      </c>
      <c r="L95" s="60">
        <v>18.079432241718099</v>
      </c>
      <c r="M95" s="56">
        <v>150022.908006001</v>
      </c>
      <c r="N95" s="56">
        <v>2712329</v>
      </c>
      <c r="P95" s="59"/>
      <c r="Q95" s="59"/>
      <c r="R95" s="59"/>
      <c r="S95" s="61"/>
      <c r="T95" s="60"/>
      <c r="U95" s="60"/>
      <c r="V95" s="56"/>
      <c r="W95" s="56"/>
    </row>
    <row r="96" spans="7:23">
      <c r="G96" s="59" t="s">
        <v>45</v>
      </c>
      <c r="H96" s="59" t="s">
        <v>59</v>
      </c>
      <c r="I96" s="59" t="s">
        <v>42</v>
      </c>
      <c r="J96" s="61">
        <v>2015</v>
      </c>
      <c r="K96" s="60">
        <v>20</v>
      </c>
      <c r="L96" s="60">
        <v>17.010940261983301</v>
      </c>
      <c r="M96" s="56">
        <v>148167.82383469201</v>
      </c>
      <c r="N96" s="56">
        <v>2520474</v>
      </c>
      <c r="P96" s="59"/>
      <c r="Q96" s="59"/>
      <c r="R96" s="59"/>
      <c r="S96" s="61"/>
      <c r="T96" s="60"/>
      <c r="U96" s="60"/>
      <c r="V96" s="56"/>
      <c r="W96" s="56"/>
    </row>
    <row r="97" spans="7:23">
      <c r="G97" s="59" t="s">
        <v>45</v>
      </c>
      <c r="H97" s="59" t="s">
        <v>59</v>
      </c>
      <c r="I97" s="59" t="s">
        <v>42</v>
      </c>
      <c r="J97" s="61">
        <v>2016</v>
      </c>
      <c r="K97" s="60">
        <v>20</v>
      </c>
      <c r="L97" s="60">
        <v>17.484912345301499</v>
      </c>
      <c r="M97" s="56">
        <v>148664.228259542</v>
      </c>
      <c r="N97" s="56">
        <v>2599381</v>
      </c>
      <c r="P97" s="59"/>
      <c r="Q97" s="59"/>
      <c r="R97" s="59"/>
      <c r="S97" s="61"/>
      <c r="T97" s="60"/>
      <c r="U97" s="60"/>
      <c r="V97" s="56"/>
      <c r="W97" s="56"/>
    </row>
    <row r="98" spans="7:23">
      <c r="G98" s="59" t="s">
        <v>45</v>
      </c>
      <c r="H98" s="59" t="s">
        <v>59</v>
      </c>
      <c r="I98" s="59" t="s">
        <v>42</v>
      </c>
      <c r="J98" s="61">
        <v>2017</v>
      </c>
      <c r="K98" s="60">
        <v>24</v>
      </c>
      <c r="L98" s="60">
        <v>18.745184936783598</v>
      </c>
      <c r="M98" s="56">
        <v>138881.958688571</v>
      </c>
      <c r="N98" s="56">
        <v>2603368</v>
      </c>
      <c r="P98" s="59"/>
      <c r="Q98" s="59"/>
      <c r="R98" s="59"/>
      <c r="S98" s="61"/>
      <c r="T98" s="60"/>
      <c r="U98" s="60"/>
      <c r="V98" s="56"/>
      <c r="W98" s="56"/>
    </row>
    <row r="99" spans="7:23">
      <c r="G99" s="59" t="s">
        <v>45</v>
      </c>
      <c r="H99" s="59" t="s">
        <v>59</v>
      </c>
      <c r="I99" s="59" t="s">
        <v>42</v>
      </c>
      <c r="J99" s="61">
        <v>2018</v>
      </c>
      <c r="K99" s="60">
        <v>23</v>
      </c>
      <c r="L99" s="60">
        <v>18.7479246598086</v>
      </c>
      <c r="M99" s="56">
        <v>132306.91103200399</v>
      </c>
      <c r="N99" s="56">
        <v>2480480</v>
      </c>
      <c r="P99" s="59"/>
      <c r="Q99" s="59"/>
      <c r="R99" s="59"/>
      <c r="S99" s="61"/>
      <c r="T99" s="60"/>
      <c r="U99" s="60"/>
      <c r="V99" s="56"/>
      <c r="W99" s="56"/>
    </row>
    <row r="100" spans="7:23">
      <c r="G100" s="59" t="s">
        <v>45</v>
      </c>
      <c r="H100" s="59" t="s">
        <v>59</v>
      </c>
      <c r="I100" s="59" t="s">
        <v>42</v>
      </c>
      <c r="J100" s="61">
        <v>2019</v>
      </c>
      <c r="K100" s="60">
        <v>19</v>
      </c>
      <c r="L100" s="60">
        <v>8.0684843085103495</v>
      </c>
      <c r="M100" s="56">
        <v>126191.730821868</v>
      </c>
      <c r="N100" s="56">
        <v>1018176</v>
      </c>
      <c r="P100" s="59"/>
      <c r="Q100" s="59"/>
      <c r="R100" s="59"/>
      <c r="S100" s="61"/>
      <c r="T100" s="60"/>
      <c r="U100" s="60"/>
      <c r="V100" s="56"/>
      <c r="W100" s="56"/>
    </row>
    <row r="101" spans="7:23">
      <c r="G101" s="59" t="s">
        <v>45</v>
      </c>
      <c r="H101" s="59" t="s">
        <v>59</v>
      </c>
      <c r="I101" s="59" t="s">
        <v>44</v>
      </c>
      <c r="J101" s="61">
        <v>2015</v>
      </c>
      <c r="K101" s="60">
        <v>1</v>
      </c>
      <c r="L101" s="60">
        <v>0.33424620904524999</v>
      </c>
      <c r="M101" s="56">
        <v>111313.15477377101</v>
      </c>
      <c r="N101" s="56">
        <v>37206</v>
      </c>
      <c r="P101" s="59"/>
      <c r="Q101" s="59"/>
      <c r="R101" s="59"/>
      <c r="S101" s="61"/>
      <c r="T101" s="60"/>
      <c r="U101" s="60"/>
      <c r="V101" s="56"/>
      <c r="W101" s="56"/>
    </row>
    <row r="102" spans="7:23">
      <c r="G102" s="59" t="s">
        <v>45</v>
      </c>
      <c r="H102" s="59" t="s">
        <v>59</v>
      </c>
      <c r="I102" s="59" t="s">
        <v>44</v>
      </c>
      <c r="J102" s="61">
        <v>2016</v>
      </c>
      <c r="K102" s="60">
        <v>1</v>
      </c>
      <c r="L102" s="60">
        <v>1.0027386271357499</v>
      </c>
      <c r="M102" s="56">
        <v>131630.51310491801</v>
      </c>
      <c r="N102" s="56">
        <v>131991</v>
      </c>
      <c r="P102" s="59"/>
      <c r="Q102" s="59"/>
      <c r="R102" s="59"/>
      <c r="S102" s="61"/>
      <c r="T102" s="60"/>
      <c r="U102" s="60"/>
      <c r="V102" s="56"/>
      <c r="W102" s="56"/>
    </row>
    <row r="103" spans="7:23">
      <c r="G103" s="59" t="s">
        <v>45</v>
      </c>
      <c r="H103" s="59" t="s">
        <v>59</v>
      </c>
      <c r="I103" s="59" t="s">
        <v>44</v>
      </c>
      <c r="J103" s="61">
        <v>2017</v>
      </c>
      <c r="K103" s="60">
        <v>8</v>
      </c>
      <c r="L103" s="60">
        <v>2.6602710572372001</v>
      </c>
      <c r="M103" s="56">
        <v>50656.492177136999</v>
      </c>
      <c r="N103" s="56">
        <v>134760</v>
      </c>
      <c r="P103" s="59"/>
      <c r="Q103" s="59"/>
      <c r="R103" s="59"/>
      <c r="S103" s="61"/>
      <c r="T103" s="60"/>
      <c r="U103" s="60"/>
      <c r="V103" s="56"/>
      <c r="W103" s="56"/>
    </row>
    <row r="104" spans="7:23">
      <c r="G104" s="59" t="s">
        <v>45</v>
      </c>
      <c r="H104" s="59" t="s">
        <v>59</v>
      </c>
      <c r="I104" s="59" t="s">
        <v>44</v>
      </c>
      <c r="J104" s="61">
        <v>2018</v>
      </c>
      <c r="K104" s="60">
        <v>10</v>
      </c>
      <c r="L104" s="60">
        <v>4.7561591713324196</v>
      </c>
      <c r="M104" s="56">
        <v>37359.7673246544</v>
      </c>
      <c r="N104" s="56">
        <v>177689</v>
      </c>
      <c r="P104" s="59"/>
      <c r="Q104" s="59"/>
      <c r="R104" s="59"/>
      <c r="S104" s="61"/>
      <c r="T104" s="60"/>
      <c r="U104" s="60"/>
      <c r="V104" s="56"/>
      <c r="W104" s="56"/>
    </row>
    <row r="105" spans="7:23">
      <c r="G105" s="59" t="s">
        <v>45</v>
      </c>
      <c r="H105" s="59" t="s">
        <v>59</v>
      </c>
      <c r="I105" s="59" t="s">
        <v>44</v>
      </c>
      <c r="J105" s="61">
        <v>2019</v>
      </c>
      <c r="K105" s="60">
        <v>40</v>
      </c>
      <c r="L105" s="60">
        <v>5.6904047228441401</v>
      </c>
      <c r="M105" s="56">
        <v>18177.9688858931</v>
      </c>
      <c r="N105" s="56">
        <v>103440</v>
      </c>
      <c r="P105" s="59"/>
      <c r="Q105" s="59"/>
      <c r="R105" s="59"/>
      <c r="S105" s="61"/>
      <c r="T105" s="60"/>
      <c r="U105" s="60"/>
      <c r="V105" s="56"/>
      <c r="W105" s="56"/>
    </row>
    <row r="106" spans="7:23">
      <c r="G106" s="59" t="s">
        <v>45</v>
      </c>
      <c r="H106" s="59" t="s">
        <v>60</v>
      </c>
      <c r="I106" s="59" t="s">
        <v>42</v>
      </c>
      <c r="J106" s="61">
        <v>2014</v>
      </c>
      <c r="K106" s="60">
        <v>385</v>
      </c>
      <c r="L106" s="60">
        <v>229.69289896668599</v>
      </c>
      <c r="M106" s="56">
        <v>8169.8825189723002</v>
      </c>
      <c r="N106" s="56">
        <v>1876564</v>
      </c>
      <c r="P106" s="59"/>
      <c r="Q106" s="59"/>
      <c r="R106" s="59"/>
      <c r="S106" s="61"/>
      <c r="T106" s="60"/>
      <c r="U106" s="60"/>
      <c r="V106" s="56"/>
      <c r="W106" s="56"/>
    </row>
    <row r="107" spans="7:23">
      <c r="G107" s="59" t="s">
        <v>45</v>
      </c>
      <c r="H107" s="59" t="s">
        <v>60</v>
      </c>
      <c r="I107" s="59" t="s">
        <v>42</v>
      </c>
      <c r="J107" s="61">
        <v>2015</v>
      </c>
      <c r="K107" s="60">
        <v>449</v>
      </c>
      <c r="L107" s="60">
        <v>256.002459175387</v>
      </c>
      <c r="M107" s="56">
        <v>8181.9565591164501</v>
      </c>
      <c r="N107" s="56">
        <v>2094601</v>
      </c>
      <c r="P107" s="59"/>
      <c r="Q107" s="59"/>
      <c r="R107" s="59"/>
      <c r="S107" s="61"/>
      <c r="T107" s="60"/>
      <c r="U107" s="60"/>
      <c r="V107" s="56"/>
      <c r="W107" s="56"/>
    </row>
    <row r="108" spans="7:23">
      <c r="G108" s="59" t="s">
        <v>45</v>
      </c>
      <c r="H108" s="59" t="s">
        <v>60</v>
      </c>
      <c r="I108" s="59" t="s">
        <v>42</v>
      </c>
      <c r="J108" s="61">
        <v>2016</v>
      </c>
      <c r="K108" s="60">
        <v>427</v>
      </c>
      <c r="L108" s="60">
        <v>260.36957767717502</v>
      </c>
      <c r="M108" s="56">
        <v>8915.5231602293898</v>
      </c>
      <c r="N108" s="56">
        <v>2321331</v>
      </c>
      <c r="P108" s="59"/>
      <c r="Q108" s="59"/>
      <c r="R108" s="59"/>
      <c r="S108" s="61"/>
      <c r="T108" s="60"/>
      <c r="U108" s="60"/>
      <c r="V108" s="56"/>
      <c r="W108" s="56"/>
    </row>
    <row r="109" spans="7:23">
      <c r="G109" s="59" t="s">
        <v>45</v>
      </c>
      <c r="H109" s="59" t="s">
        <v>60</v>
      </c>
      <c r="I109" s="59" t="s">
        <v>42</v>
      </c>
      <c r="J109" s="61">
        <v>2017</v>
      </c>
      <c r="K109" s="60">
        <v>360</v>
      </c>
      <c r="L109" s="60">
        <v>210.16415324476401</v>
      </c>
      <c r="M109" s="56">
        <v>10241.0566539069</v>
      </c>
      <c r="N109" s="56">
        <v>2152303</v>
      </c>
      <c r="P109" s="59"/>
      <c r="Q109" s="59"/>
      <c r="R109" s="59"/>
      <c r="S109" s="61"/>
      <c r="T109" s="60"/>
      <c r="U109" s="60"/>
      <c r="V109" s="56"/>
      <c r="W109" s="56"/>
    </row>
    <row r="110" spans="7:23">
      <c r="G110" s="59" t="s">
        <v>45</v>
      </c>
      <c r="H110" s="59" t="s">
        <v>60</v>
      </c>
      <c r="I110" s="59" t="s">
        <v>42</v>
      </c>
      <c r="J110" s="61">
        <v>2018</v>
      </c>
      <c r="K110" s="60">
        <v>309</v>
      </c>
      <c r="L110" s="60">
        <v>185.092947843345</v>
      </c>
      <c r="M110" s="56">
        <v>10118.6567171924</v>
      </c>
      <c r="N110" s="56">
        <v>1872892</v>
      </c>
      <c r="P110" s="59"/>
      <c r="Q110" s="59"/>
      <c r="R110" s="59"/>
      <c r="S110" s="61"/>
      <c r="T110" s="60"/>
      <c r="U110" s="60"/>
      <c r="V110" s="56"/>
      <c r="W110" s="56"/>
    </row>
    <row r="111" spans="7:23">
      <c r="G111" s="59" t="s">
        <v>45</v>
      </c>
      <c r="H111" s="59" t="s">
        <v>60</v>
      </c>
      <c r="I111" s="59" t="s">
        <v>42</v>
      </c>
      <c r="J111" s="61">
        <v>2019</v>
      </c>
      <c r="K111" s="60">
        <v>248</v>
      </c>
      <c r="L111" s="60">
        <v>96.402634079305102</v>
      </c>
      <c r="M111" s="56">
        <v>9461.8783886094297</v>
      </c>
      <c r="N111" s="56">
        <v>912150</v>
      </c>
      <c r="P111" s="59"/>
      <c r="Q111" s="59"/>
      <c r="R111" s="59"/>
      <c r="S111" s="61"/>
      <c r="T111" s="60"/>
      <c r="U111" s="60"/>
      <c r="V111" s="56"/>
      <c r="W111" s="56"/>
    </row>
    <row r="112" spans="7:23">
      <c r="G112" s="59" t="s">
        <v>45</v>
      </c>
      <c r="H112" s="59" t="s">
        <v>60</v>
      </c>
      <c r="I112" s="59" t="s">
        <v>44</v>
      </c>
      <c r="J112" s="61">
        <v>2014</v>
      </c>
      <c r="K112" s="60">
        <v>326</v>
      </c>
      <c r="L112" s="60">
        <v>195.668278719695</v>
      </c>
      <c r="M112" s="56">
        <v>8616.0874467298599</v>
      </c>
      <c r="N112" s="56">
        <v>1685895</v>
      </c>
      <c r="P112" s="59"/>
      <c r="Q112" s="59"/>
      <c r="R112" s="59"/>
      <c r="S112" s="61"/>
      <c r="T112" s="60"/>
      <c r="U112" s="60"/>
      <c r="V112" s="56"/>
      <c r="W112" s="56"/>
    </row>
    <row r="113" spans="7:23">
      <c r="G113" s="59" t="s">
        <v>45</v>
      </c>
      <c r="H113" s="59" t="s">
        <v>60</v>
      </c>
      <c r="I113" s="59" t="s">
        <v>44</v>
      </c>
      <c r="J113" s="61">
        <v>2015</v>
      </c>
      <c r="K113" s="60">
        <v>488</v>
      </c>
      <c r="L113" s="60">
        <v>253.10931166102799</v>
      </c>
      <c r="M113" s="56">
        <v>7848.5615047637602</v>
      </c>
      <c r="N113" s="56">
        <v>1986544</v>
      </c>
      <c r="P113" s="59"/>
      <c r="Q113" s="59"/>
      <c r="R113" s="59"/>
      <c r="S113" s="61"/>
      <c r="T113" s="60"/>
      <c r="U113" s="60"/>
      <c r="V113" s="56"/>
      <c r="W113" s="56"/>
    </row>
    <row r="114" spans="7:23">
      <c r="G114" s="59" t="s">
        <v>45</v>
      </c>
      <c r="H114" s="59" t="s">
        <v>60</v>
      </c>
      <c r="I114" s="59" t="s">
        <v>44</v>
      </c>
      <c r="J114" s="61">
        <v>2016</v>
      </c>
      <c r="K114" s="60">
        <v>422</v>
      </c>
      <c r="L114" s="60">
        <v>217.80798048440499</v>
      </c>
      <c r="M114" s="56">
        <v>8762.5393511999991</v>
      </c>
      <c r="N114" s="56">
        <v>1908551</v>
      </c>
      <c r="P114" s="59"/>
      <c r="Q114" s="59"/>
      <c r="R114" s="59"/>
      <c r="S114" s="61"/>
      <c r="T114" s="60"/>
      <c r="U114" s="60"/>
      <c r="V114" s="56"/>
      <c r="W114" s="56"/>
    </row>
    <row r="115" spans="7:23">
      <c r="G115" s="59" t="s">
        <v>45</v>
      </c>
      <c r="H115" s="59" t="s">
        <v>60</v>
      </c>
      <c r="I115" s="59" t="s">
        <v>44</v>
      </c>
      <c r="J115" s="61">
        <v>2017</v>
      </c>
      <c r="K115" s="60">
        <v>290</v>
      </c>
      <c r="L115" s="60">
        <v>180.18610390564001</v>
      </c>
      <c r="M115" s="56">
        <v>9779.1836429448995</v>
      </c>
      <c r="N115" s="56">
        <v>1762073</v>
      </c>
      <c r="P115" s="59"/>
      <c r="Q115" s="59"/>
      <c r="R115" s="59"/>
      <c r="S115" s="61"/>
      <c r="T115" s="60"/>
      <c r="U115" s="60"/>
      <c r="V115" s="56"/>
      <c r="W115" s="56"/>
    </row>
    <row r="116" spans="7:23">
      <c r="G116" s="59" t="s">
        <v>45</v>
      </c>
      <c r="H116" s="59" t="s">
        <v>60</v>
      </c>
      <c r="I116" s="59" t="s">
        <v>44</v>
      </c>
      <c r="J116" s="61">
        <v>2018</v>
      </c>
      <c r="K116" s="60">
        <v>294</v>
      </c>
      <c r="L116" s="60">
        <v>175.95597155510001</v>
      </c>
      <c r="M116" s="56">
        <v>10156.8249386771</v>
      </c>
      <c r="N116" s="56">
        <v>1787154</v>
      </c>
      <c r="P116" s="59"/>
      <c r="Q116" s="59"/>
      <c r="R116" s="59"/>
      <c r="S116" s="61"/>
      <c r="T116" s="60"/>
      <c r="U116" s="60"/>
      <c r="V116" s="56"/>
      <c r="W116" s="56"/>
    </row>
    <row r="117" spans="7:23">
      <c r="G117" s="59" t="s">
        <v>45</v>
      </c>
      <c r="H117" s="59" t="s">
        <v>60</v>
      </c>
      <c r="I117" s="59" t="s">
        <v>44</v>
      </c>
      <c r="J117" s="61">
        <v>2019</v>
      </c>
      <c r="K117" s="60">
        <v>260</v>
      </c>
      <c r="L117" s="60">
        <v>101.835504837803</v>
      </c>
      <c r="M117" s="56">
        <v>9101.7568133656205</v>
      </c>
      <c r="N117" s="56">
        <v>926882</v>
      </c>
      <c r="P117" s="59"/>
      <c r="Q117" s="59"/>
      <c r="R117" s="59"/>
      <c r="S117" s="61"/>
      <c r="T117" s="60"/>
      <c r="U117" s="60"/>
      <c r="V117" s="56"/>
      <c r="W117" s="56"/>
    </row>
    <row r="118" spans="7:23">
      <c r="G118" s="59" t="s">
        <v>45</v>
      </c>
      <c r="H118" s="59" t="s">
        <v>19</v>
      </c>
      <c r="I118" s="59" t="s">
        <v>42</v>
      </c>
      <c r="J118" s="61">
        <v>2014</v>
      </c>
      <c r="K118" s="60">
        <v>60</v>
      </c>
      <c r="L118" s="60">
        <v>45.306799663781199</v>
      </c>
      <c r="M118" s="56">
        <f t="shared" ref="M118:M129" si="0">N118/L118</f>
        <v>50295.452711519611</v>
      </c>
      <c r="N118" s="56">
        <v>2278726</v>
      </c>
      <c r="O118" s="19"/>
      <c r="P118" s="59"/>
      <c r="Q118" s="59"/>
      <c r="R118" s="59"/>
      <c r="S118" s="61"/>
      <c r="T118" s="60"/>
      <c r="U118" s="60"/>
      <c r="V118" s="56"/>
      <c r="W118" s="56"/>
    </row>
    <row r="119" spans="7:23">
      <c r="G119" s="59" t="s">
        <v>45</v>
      </c>
      <c r="H119" s="59" t="s">
        <v>19</v>
      </c>
      <c r="I119" s="59" t="s">
        <v>42</v>
      </c>
      <c r="J119" s="61">
        <v>2015</v>
      </c>
      <c r="K119" s="60">
        <v>62</v>
      </c>
      <c r="L119" s="60">
        <v>43.753376708628302</v>
      </c>
      <c r="M119" s="56">
        <f t="shared" si="0"/>
        <v>47080.137693550365</v>
      </c>
      <c r="N119" s="56">
        <v>2059915</v>
      </c>
      <c r="O119" s="19"/>
      <c r="P119" s="59"/>
      <c r="Q119" s="59"/>
      <c r="R119" s="59"/>
      <c r="S119" s="61"/>
      <c r="T119" s="60"/>
      <c r="U119" s="60"/>
      <c r="V119" s="56"/>
      <c r="W119" s="56"/>
    </row>
    <row r="120" spans="7:23">
      <c r="G120" s="59" t="s">
        <v>45</v>
      </c>
      <c r="H120" s="59" t="s">
        <v>19</v>
      </c>
      <c r="I120" s="59" t="s">
        <v>42</v>
      </c>
      <c r="J120" s="61">
        <v>2016</v>
      </c>
      <c r="K120" s="60">
        <v>49</v>
      </c>
      <c r="L120" s="60">
        <v>37.695849100439297</v>
      </c>
      <c r="M120" s="56">
        <f t="shared" si="0"/>
        <v>44205.636423257558</v>
      </c>
      <c r="N120" s="56">
        <v>1666369</v>
      </c>
      <c r="O120" s="19"/>
      <c r="P120" s="59"/>
      <c r="Q120" s="59"/>
      <c r="R120" s="59"/>
      <c r="S120" s="61"/>
      <c r="T120" s="60"/>
      <c r="U120" s="60"/>
      <c r="V120" s="56"/>
      <c r="W120" s="56"/>
    </row>
    <row r="121" spans="7:23">
      <c r="G121" s="59" t="s">
        <v>45</v>
      </c>
      <c r="H121" s="59" t="s">
        <v>19</v>
      </c>
      <c r="I121" s="59" t="s">
        <v>42</v>
      </c>
      <c r="J121" s="61">
        <v>2017</v>
      </c>
      <c r="K121" s="60">
        <v>56</v>
      </c>
      <c r="L121" s="60">
        <v>36.057494731512598</v>
      </c>
      <c r="M121" s="56">
        <f t="shared" si="0"/>
        <v>44193.114687121073</v>
      </c>
      <c r="N121" s="56">
        <v>1593493</v>
      </c>
      <c r="O121" s="19"/>
      <c r="P121" s="59"/>
      <c r="Q121" s="59"/>
      <c r="R121" s="59"/>
      <c r="S121" s="61"/>
      <c r="T121" s="60"/>
      <c r="U121" s="60"/>
      <c r="V121" s="56"/>
      <c r="W121" s="56"/>
    </row>
    <row r="122" spans="7:23">
      <c r="G122" s="59" t="s">
        <v>45</v>
      </c>
      <c r="H122" s="59" t="s">
        <v>19</v>
      </c>
      <c r="I122" s="59" t="s">
        <v>42</v>
      </c>
      <c r="J122" s="61">
        <v>2018</v>
      </c>
      <c r="K122" s="60">
        <v>46</v>
      </c>
      <c r="L122" s="60">
        <v>37.030096405373797</v>
      </c>
      <c r="M122" s="56">
        <f t="shared" si="0"/>
        <v>46036.040018319036</v>
      </c>
      <c r="N122" s="56">
        <v>1704719</v>
      </c>
      <c r="O122" s="19"/>
      <c r="P122" s="59"/>
      <c r="Q122" s="59"/>
      <c r="R122" s="59"/>
      <c r="S122" s="61"/>
      <c r="T122" s="60"/>
      <c r="U122" s="60"/>
      <c r="V122" s="56"/>
      <c r="W122" s="56"/>
    </row>
    <row r="123" spans="7:23">
      <c r="G123" s="59" t="s">
        <v>45</v>
      </c>
      <c r="H123" s="59" t="s">
        <v>19</v>
      </c>
      <c r="I123" s="59" t="s">
        <v>42</v>
      </c>
      <c r="J123" s="61">
        <v>2019</v>
      </c>
      <c r="K123" s="60">
        <v>47</v>
      </c>
      <c r="L123" s="60">
        <v>23.643809705414</v>
      </c>
      <c r="M123" s="56">
        <f t="shared" si="0"/>
        <v>44723.291769594478</v>
      </c>
      <c r="N123" s="56">
        <v>1057429</v>
      </c>
      <c r="O123" s="19"/>
      <c r="P123" s="59"/>
      <c r="Q123" s="59"/>
      <c r="R123" s="59"/>
      <c r="S123" s="61"/>
      <c r="T123" s="60"/>
      <c r="U123" s="60"/>
      <c r="V123" s="56"/>
      <c r="W123" s="56"/>
    </row>
    <row r="124" spans="7:23">
      <c r="G124" s="59" t="s">
        <v>45</v>
      </c>
      <c r="H124" s="59" t="s">
        <v>19</v>
      </c>
      <c r="I124" s="59" t="s">
        <v>44</v>
      </c>
      <c r="J124" s="61">
        <v>2014</v>
      </c>
      <c r="K124" s="60">
        <v>266</v>
      </c>
      <c r="L124" s="60">
        <v>221.221675373506</v>
      </c>
      <c r="M124" s="56">
        <f t="shared" si="0"/>
        <v>43012.367499408108</v>
      </c>
      <c r="N124" s="56">
        <v>9515268</v>
      </c>
      <c r="O124" s="19"/>
      <c r="P124" s="59"/>
      <c r="Q124" s="59"/>
      <c r="R124" s="59"/>
      <c r="S124" s="61"/>
      <c r="T124" s="60"/>
      <c r="U124" s="60"/>
      <c r="V124" s="56"/>
      <c r="W124" s="56"/>
    </row>
    <row r="125" spans="7:23">
      <c r="G125" s="59" t="s">
        <v>45</v>
      </c>
      <c r="H125" s="59" t="s">
        <v>19</v>
      </c>
      <c r="I125" s="59" t="s">
        <v>44</v>
      </c>
      <c r="J125" s="61">
        <v>2015</v>
      </c>
      <c r="K125" s="60">
        <v>271</v>
      </c>
      <c r="L125" s="60">
        <v>230.85180180624499</v>
      </c>
      <c r="M125" s="56">
        <f t="shared" si="0"/>
        <v>42986.686360494103</v>
      </c>
      <c r="N125" s="56">
        <v>9923554</v>
      </c>
      <c r="O125" s="19"/>
      <c r="P125" s="59"/>
      <c r="Q125" s="59"/>
      <c r="R125" s="59"/>
      <c r="S125" s="61"/>
      <c r="T125" s="60"/>
      <c r="U125" s="60"/>
      <c r="V125" s="56"/>
      <c r="W125" s="56"/>
    </row>
    <row r="126" spans="7:23">
      <c r="G126" s="59" t="s">
        <v>45</v>
      </c>
      <c r="H126" s="59" t="s">
        <v>19</v>
      </c>
      <c r="I126" s="59" t="s">
        <v>44</v>
      </c>
      <c r="J126" s="61">
        <v>2016</v>
      </c>
      <c r="K126" s="60">
        <v>276</v>
      </c>
      <c r="L126" s="60">
        <v>233.50933314045699</v>
      </c>
      <c r="M126" s="56">
        <f t="shared" si="0"/>
        <v>42963.040770475505</v>
      </c>
      <c r="N126" s="56">
        <v>10032271</v>
      </c>
      <c r="O126" s="19"/>
      <c r="P126" s="59"/>
      <c r="Q126" s="59"/>
      <c r="R126" s="59"/>
      <c r="S126" s="61"/>
      <c r="T126" s="60"/>
      <c r="U126" s="60"/>
      <c r="V126" s="56"/>
      <c r="W126" s="56"/>
    </row>
    <row r="127" spans="7:23">
      <c r="G127" s="59" t="s">
        <v>45</v>
      </c>
      <c r="H127" s="59" t="s">
        <v>19</v>
      </c>
      <c r="I127" s="59" t="s">
        <v>44</v>
      </c>
      <c r="J127" s="61">
        <v>2017</v>
      </c>
      <c r="K127" s="60">
        <v>276</v>
      </c>
      <c r="L127" s="60">
        <v>234.147688605273</v>
      </c>
      <c r="M127" s="56">
        <f t="shared" si="0"/>
        <v>43302.575653833148</v>
      </c>
      <c r="N127" s="56">
        <v>10139198</v>
      </c>
      <c r="O127" s="19"/>
      <c r="P127" s="59"/>
      <c r="Q127" s="59"/>
      <c r="R127" s="59"/>
      <c r="S127" s="61"/>
      <c r="T127" s="60"/>
      <c r="U127" s="60"/>
      <c r="V127" s="56"/>
      <c r="W127" s="56"/>
    </row>
    <row r="128" spans="7:23">
      <c r="G128" s="59" t="s">
        <v>45</v>
      </c>
      <c r="H128" s="59" t="s">
        <v>19</v>
      </c>
      <c r="I128" s="59" t="s">
        <v>44</v>
      </c>
      <c r="J128" s="61">
        <v>2018</v>
      </c>
      <c r="K128" s="60">
        <v>289</v>
      </c>
      <c r="L128" s="60">
        <v>241.925762273137</v>
      </c>
      <c r="M128" s="56">
        <f t="shared" si="0"/>
        <v>43092.715310863772</v>
      </c>
      <c r="N128" s="56">
        <v>10425238</v>
      </c>
      <c r="O128" s="19"/>
      <c r="P128" s="59"/>
      <c r="Q128" s="59"/>
      <c r="R128" s="59"/>
      <c r="S128" s="61"/>
      <c r="T128" s="60"/>
      <c r="U128" s="60"/>
      <c r="V128" s="56"/>
      <c r="W128" s="56"/>
    </row>
    <row r="129" spans="7:23">
      <c r="G129" s="59" t="s">
        <v>45</v>
      </c>
      <c r="H129" s="59" t="s">
        <v>19</v>
      </c>
      <c r="I129" s="59" t="s">
        <v>44</v>
      </c>
      <c r="J129" s="61">
        <v>2019</v>
      </c>
      <c r="K129" s="60">
        <v>288</v>
      </c>
      <c r="L129" s="60">
        <v>149.934082264019</v>
      </c>
      <c r="M129" s="56">
        <f t="shared" si="0"/>
        <v>42573.162176428152</v>
      </c>
      <c r="N129" s="56">
        <v>6383168</v>
      </c>
      <c r="O129" s="19"/>
      <c r="P129" s="59"/>
      <c r="Q129" s="59"/>
      <c r="R129" s="59"/>
      <c r="S129" s="61"/>
      <c r="T129" s="60"/>
      <c r="U129" s="60"/>
      <c r="V129" s="56"/>
      <c r="W129" s="56"/>
    </row>
    <row r="130" spans="7:23">
      <c r="G130" s="59" t="s">
        <v>45</v>
      </c>
      <c r="H130" s="59" t="s">
        <v>61</v>
      </c>
      <c r="I130" s="59" t="s">
        <v>42</v>
      </c>
      <c r="J130" s="61">
        <v>2014</v>
      </c>
      <c r="K130" s="60">
        <v>288</v>
      </c>
      <c r="L130" s="60">
        <v>149.934082264019</v>
      </c>
      <c r="M130" s="56">
        <v>4926.0816293452899</v>
      </c>
      <c r="N130" s="56">
        <v>1195390</v>
      </c>
      <c r="P130" s="59"/>
      <c r="Q130" s="59"/>
      <c r="R130" s="59"/>
      <c r="S130" s="61"/>
      <c r="T130" s="60"/>
      <c r="U130" s="60"/>
      <c r="V130" s="56"/>
      <c r="W130" s="56"/>
    </row>
    <row r="131" spans="7:23">
      <c r="G131" s="59" t="s">
        <v>45</v>
      </c>
      <c r="H131" s="59" t="s">
        <v>61</v>
      </c>
      <c r="I131" s="59" t="s">
        <v>42</v>
      </c>
      <c r="J131" s="61">
        <v>2015</v>
      </c>
      <c r="K131" s="60">
        <v>340</v>
      </c>
      <c r="L131" s="60">
        <v>239.229874816576</v>
      </c>
      <c r="M131" s="56">
        <v>4739.7842801589604</v>
      </c>
      <c r="N131" s="56">
        <v>1133898</v>
      </c>
      <c r="P131" s="59"/>
      <c r="Q131" s="59"/>
      <c r="R131" s="59"/>
      <c r="S131" s="61"/>
      <c r="T131" s="60"/>
      <c r="U131" s="60"/>
      <c r="V131" s="56"/>
      <c r="W131" s="56"/>
    </row>
    <row r="132" spans="7:23">
      <c r="G132" s="59" t="s">
        <v>45</v>
      </c>
      <c r="H132" s="59" t="s">
        <v>61</v>
      </c>
      <c r="I132" s="59" t="s">
        <v>42</v>
      </c>
      <c r="J132" s="61">
        <v>2016</v>
      </c>
      <c r="K132" s="60">
        <v>353</v>
      </c>
      <c r="L132" s="60">
        <v>241.87644725868799</v>
      </c>
      <c r="M132" s="56">
        <v>4741.9829958611299</v>
      </c>
      <c r="N132" s="56">
        <v>1146974</v>
      </c>
      <c r="P132" s="59"/>
      <c r="Q132" s="59"/>
      <c r="R132" s="59"/>
      <c r="S132" s="61"/>
      <c r="T132" s="60"/>
      <c r="U132" s="60"/>
      <c r="V132" s="56"/>
      <c r="W132" s="56"/>
    </row>
    <row r="133" spans="7:23">
      <c r="G133" s="59" t="s">
        <v>45</v>
      </c>
      <c r="H133" s="59" t="s">
        <v>61</v>
      </c>
      <c r="I133" s="59" t="s">
        <v>42</v>
      </c>
      <c r="J133" s="61">
        <v>2017</v>
      </c>
      <c r="K133" s="60">
        <v>285</v>
      </c>
      <c r="L133" s="60">
        <v>194.94499184110501</v>
      </c>
      <c r="M133" s="56">
        <v>4895.8631406029099</v>
      </c>
      <c r="N133" s="56">
        <v>954424</v>
      </c>
      <c r="P133" s="59"/>
      <c r="Q133" s="59"/>
      <c r="R133" s="59"/>
      <c r="S133" s="61"/>
      <c r="T133" s="60"/>
      <c r="U133" s="60"/>
      <c r="V133" s="56"/>
      <c r="W133" s="56"/>
    </row>
    <row r="134" spans="7:23">
      <c r="G134" s="59" t="s">
        <v>45</v>
      </c>
      <c r="H134" s="59" t="s">
        <v>61</v>
      </c>
      <c r="I134" s="59" t="s">
        <v>42</v>
      </c>
      <c r="J134" s="61">
        <v>2018</v>
      </c>
      <c r="K134" s="60">
        <v>197</v>
      </c>
      <c r="L134" s="60">
        <v>148.89572723755899</v>
      </c>
      <c r="M134" s="56">
        <v>5558.4133631957602</v>
      </c>
      <c r="N134" s="56">
        <v>827624</v>
      </c>
      <c r="P134" s="59"/>
      <c r="Q134" s="59"/>
      <c r="R134" s="59"/>
      <c r="S134" s="61"/>
      <c r="T134" s="60"/>
      <c r="U134" s="60"/>
      <c r="V134" s="56"/>
      <c r="W134" s="56"/>
    </row>
    <row r="135" spans="7:23">
      <c r="G135" s="59" t="s">
        <v>45</v>
      </c>
      <c r="H135" s="59" t="s">
        <v>61</v>
      </c>
      <c r="I135" s="59" t="s">
        <v>42</v>
      </c>
      <c r="J135" s="61">
        <v>2019</v>
      </c>
      <c r="K135" s="60">
        <v>152</v>
      </c>
      <c r="L135" s="60">
        <v>70.846497702468298</v>
      </c>
      <c r="M135" s="56">
        <v>5674.6488963842403</v>
      </c>
      <c r="N135" s="56">
        <v>402029</v>
      </c>
      <c r="P135" s="59"/>
      <c r="Q135" s="59"/>
      <c r="R135" s="59"/>
      <c r="S135" s="61"/>
      <c r="T135" s="60"/>
      <c r="U135" s="60"/>
      <c r="V135" s="56"/>
      <c r="W135" s="56"/>
    </row>
    <row r="136" spans="7:23">
      <c r="G136" s="59" t="s">
        <v>45</v>
      </c>
      <c r="H136" s="59" t="s">
        <v>61</v>
      </c>
      <c r="I136" s="59" t="s">
        <v>44</v>
      </c>
      <c r="J136" s="61">
        <v>2014</v>
      </c>
      <c r="K136" s="60">
        <v>334</v>
      </c>
      <c r="L136" s="60">
        <v>255.591500721643</v>
      </c>
      <c r="M136" s="56">
        <v>5293.8106164710398</v>
      </c>
      <c r="N136" s="56">
        <v>1353053</v>
      </c>
      <c r="P136" s="59"/>
      <c r="Q136" s="59"/>
      <c r="R136" s="59"/>
      <c r="S136" s="61"/>
      <c r="T136" s="60"/>
      <c r="U136" s="60"/>
      <c r="V136" s="56"/>
      <c r="W136" s="56"/>
    </row>
    <row r="137" spans="7:23">
      <c r="G137" s="59" t="s">
        <v>45</v>
      </c>
      <c r="H137" s="59" t="s">
        <v>61</v>
      </c>
      <c r="I137" s="59" t="s">
        <v>44</v>
      </c>
      <c r="J137" s="61">
        <v>2015</v>
      </c>
      <c r="K137" s="60">
        <v>363</v>
      </c>
      <c r="L137" s="60">
        <v>262.52299997479503</v>
      </c>
      <c r="M137" s="56">
        <v>4720.2911749407704</v>
      </c>
      <c r="N137" s="56">
        <v>1239185</v>
      </c>
      <c r="P137" s="59"/>
      <c r="Q137" s="59"/>
      <c r="R137" s="59"/>
      <c r="S137" s="61"/>
      <c r="T137" s="60"/>
      <c r="U137" s="60"/>
      <c r="V137" s="56"/>
      <c r="W137" s="56"/>
    </row>
    <row r="138" spans="7:23">
      <c r="G138" s="59" t="s">
        <v>45</v>
      </c>
      <c r="H138" s="59" t="s">
        <v>61</v>
      </c>
      <c r="I138" s="59" t="s">
        <v>44</v>
      </c>
      <c r="J138" s="61">
        <v>2016</v>
      </c>
      <c r="K138" s="60">
        <v>380</v>
      </c>
      <c r="L138" s="60">
        <v>275.80243747678099</v>
      </c>
      <c r="M138" s="56">
        <v>4660.5425672070596</v>
      </c>
      <c r="N138" s="56">
        <v>1285389</v>
      </c>
      <c r="P138" s="59"/>
      <c r="Q138" s="59"/>
      <c r="R138" s="59"/>
      <c r="S138" s="61"/>
      <c r="T138" s="60"/>
      <c r="U138" s="60"/>
      <c r="V138" s="56"/>
      <c r="W138" s="56"/>
    </row>
    <row r="139" spans="7:23">
      <c r="G139" s="59" t="s">
        <v>45</v>
      </c>
      <c r="H139" s="59" t="s">
        <v>61</v>
      </c>
      <c r="I139" s="59" t="s">
        <v>44</v>
      </c>
      <c r="J139" s="61">
        <v>2017</v>
      </c>
      <c r="K139" s="60">
        <v>377</v>
      </c>
      <c r="L139" s="60">
        <v>271.43805869801798</v>
      </c>
      <c r="M139" s="56">
        <v>5164.0179226283099</v>
      </c>
      <c r="N139" s="56">
        <v>1401711</v>
      </c>
      <c r="P139" s="59"/>
      <c r="Q139" s="59"/>
      <c r="R139" s="59"/>
      <c r="S139" s="61"/>
      <c r="T139" s="60"/>
      <c r="U139" s="60"/>
      <c r="V139" s="56"/>
      <c r="W139" s="56"/>
    </row>
    <row r="140" spans="7:23">
      <c r="G140" s="59" t="s">
        <v>45</v>
      </c>
      <c r="H140" s="59" t="s">
        <v>61</v>
      </c>
      <c r="I140" s="59" t="s">
        <v>44</v>
      </c>
      <c r="J140" s="61">
        <v>2018</v>
      </c>
      <c r="K140" s="60">
        <v>332</v>
      </c>
      <c r="L140" s="60">
        <v>249.94493156719801</v>
      </c>
      <c r="M140" s="56">
        <v>5950.0866477869104</v>
      </c>
      <c r="N140" s="56">
        <v>1487194</v>
      </c>
      <c r="P140" s="59"/>
      <c r="Q140" s="59"/>
      <c r="R140" s="59"/>
      <c r="S140" s="61"/>
      <c r="T140" s="60"/>
      <c r="U140" s="60"/>
      <c r="V140" s="56"/>
      <c r="W140" s="56"/>
    </row>
    <row r="141" spans="7:23">
      <c r="G141" s="59" t="s">
        <v>45</v>
      </c>
      <c r="H141" s="59" t="s">
        <v>61</v>
      </c>
      <c r="I141" s="59" t="s">
        <v>44</v>
      </c>
      <c r="J141" s="61">
        <v>2019</v>
      </c>
      <c r="K141" s="60">
        <v>261</v>
      </c>
      <c r="L141" s="60">
        <v>125.356027007094</v>
      </c>
      <c r="M141" s="56">
        <v>6201.3372516664804</v>
      </c>
      <c r="N141" s="56">
        <v>777375</v>
      </c>
      <c r="P141" s="59"/>
      <c r="Q141" s="59"/>
      <c r="R141" s="59"/>
      <c r="S141" s="61"/>
      <c r="T141" s="60"/>
      <c r="U141" s="60"/>
      <c r="V141" s="56"/>
      <c r="W141" s="56"/>
    </row>
    <row r="142" spans="7:23">
      <c r="G142" s="59" t="s">
        <v>45</v>
      </c>
      <c r="H142" s="59" t="s">
        <v>63</v>
      </c>
      <c r="I142" s="59" t="s">
        <v>42</v>
      </c>
      <c r="J142" s="61">
        <v>2014</v>
      </c>
      <c r="K142" s="60">
        <v>19</v>
      </c>
      <c r="L142" s="60">
        <v>16.495872333290599</v>
      </c>
      <c r="M142" s="56">
        <v>15352.3254110613</v>
      </c>
      <c r="N142" s="56">
        <v>253250</v>
      </c>
      <c r="P142" s="59"/>
      <c r="Q142" s="59"/>
      <c r="R142" s="59"/>
      <c r="S142" s="61"/>
      <c r="T142" s="60"/>
      <c r="U142" s="60"/>
      <c r="V142" s="56"/>
      <c r="W142" s="56"/>
    </row>
    <row r="143" spans="7:23">
      <c r="G143" s="59" t="s">
        <v>45</v>
      </c>
      <c r="H143" s="59" t="s">
        <v>63</v>
      </c>
      <c r="I143" s="59" t="s">
        <v>42</v>
      </c>
      <c r="J143" s="61">
        <v>2015</v>
      </c>
      <c r="K143" s="60">
        <v>26</v>
      </c>
      <c r="L143" s="60">
        <v>16.189023354494999</v>
      </c>
      <c r="M143" s="56">
        <v>15293.572353223901</v>
      </c>
      <c r="N143" s="56">
        <v>247588</v>
      </c>
      <c r="P143" s="59"/>
      <c r="Q143" s="59"/>
      <c r="R143" s="59"/>
      <c r="S143" s="61"/>
      <c r="T143" s="60"/>
      <c r="U143" s="60"/>
      <c r="V143" s="56"/>
      <c r="W143" s="56"/>
    </row>
    <row r="144" spans="7:23">
      <c r="G144" s="59" t="s">
        <v>45</v>
      </c>
      <c r="H144" s="59" t="s">
        <v>63</v>
      </c>
      <c r="I144" s="59" t="s">
        <v>42</v>
      </c>
      <c r="J144" s="61">
        <v>2016</v>
      </c>
      <c r="K144" s="60">
        <v>23</v>
      </c>
      <c r="L144" s="60">
        <v>18.3123086988398</v>
      </c>
      <c r="M144" s="56">
        <v>14925.534758886901</v>
      </c>
      <c r="N144" s="56">
        <v>273321</v>
      </c>
      <c r="P144" s="59"/>
      <c r="Q144" s="59"/>
      <c r="R144" s="59"/>
      <c r="S144" s="61"/>
      <c r="T144" s="60"/>
      <c r="U144" s="60"/>
      <c r="V144" s="56"/>
      <c r="W144" s="56"/>
    </row>
    <row r="145" spans="7:23">
      <c r="G145" s="59" t="s">
        <v>45</v>
      </c>
      <c r="H145" s="59" t="s">
        <v>63</v>
      </c>
      <c r="I145" s="59" t="s">
        <v>42</v>
      </c>
      <c r="J145" s="61">
        <v>2017</v>
      </c>
      <c r="K145" s="60">
        <v>22</v>
      </c>
      <c r="L145" s="60">
        <v>16.249297261044099</v>
      </c>
      <c r="M145" s="56">
        <v>17247.515107739</v>
      </c>
      <c r="N145" s="56">
        <v>280260</v>
      </c>
      <c r="P145" s="59"/>
      <c r="Q145" s="59"/>
      <c r="R145" s="59"/>
      <c r="S145" s="61"/>
      <c r="T145" s="60"/>
      <c r="U145" s="60"/>
      <c r="V145" s="56"/>
      <c r="W145" s="56"/>
    </row>
    <row r="146" spans="7:23">
      <c r="G146" s="59" t="s">
        <v>45</v>
      </c>
      <c r="H146" s="59" t="s">
        <v>63</v>
      </c>
      <c r="I146" s="59" t="s">
        <v>42</v>
      </c>
      <c r="J146" s="61">
        <v>2018</v>
      </c>
      <c r="K146" s="60">
        <v>27</v>
      </c>
      <c r="L146" s="60">
        <v>18.495870141512199</v>
      </c>
      <c r="M146" s="56">
        <v>20745.279733491301</v>
      </c>
      <c r="N146" s="56">
        <v>383702</v>
      </c>
      <c r="P146" s="59"/>
      <c r="Q146" s="59"/>
      <c r="R146" s="59"/>
      <c r="S146" s="61"/>
      <c r="T146" s="60"/>
      <c r="U146" s="60"/>
      <c r="V146" s="56"/>
      <c r="W146" s="56"/>
    </row>
    <row r="147" spans="7:23">
      <c r="G147" s="59" t="s">
        <v>45</v>
      </c>
      <c r="H147" s="59" t="s">
        <v>63</v>
      </c>
      <c r="I147" s="59" t="s">
        <v>42</v>
      </c>
      <c r="J147" s="61">
        <v>2019</v>
      </c>
      <c r="K147" s="60">
        <v>19</v>
      </c>
      <c r="L147" s="60">
        <v>7.9917720638114398</v>
      </c>
      <c r="M147" s="56">
        <v>18870.533192869399</v>
      </c>
      <c r="N147" s="56">
        <v>150809</v>
      </c>
      <c r="P147" s="59"/>
      <c r="Q147" s="59"/>
      <c r="R147" s="59"/>
      <c r="S147" s="61"/>
      <c r="T147" s="60"/>
      <c r="U147" s="60"/>
      <c r="V147" s="56"/>
      <c r="W147" s="56"/>
    </row>
    <row r="148" spans="7:23">
      <c r="G148" s="59" t="s">
        <v>45</v>
      </c>
      <c r="H148" s="59" t="s">
        <v>63</v>
      </c>
      <c r="I148" s="59" t="s">
        <v>44</v>
      </c>
      <c r="J148" s="61">
        <v>2014</v>
      </c>
      <c r="K148" s="60">
        <v>163</v>
      </c>
      <c r="L148" s="60">
        <v>128.44095513319999</v>
      </c>
      <c r="M148" s="56">
        <v>14434.718256939899</v>
      </c>
      <c r="N148" s="56">
        <v>1854009</v>
      </c>
      <c r="P148" s="59"/>
      <c r="Q148" s="59"/>
      <c r="R148" s="59"/>
      <c r="S148" s="61"/>
      <c r="T148" s="60"/>
      <c r="U148" s="60"/>
      <c r="V148" s="56"/>
      <c r="W148" s="56"/>
    </row>
    <row r="149" spans="7:23">
      <c r="G149" s="59" t="s">
        <v>45</v>
      </c>
      <c r="H149" s="59" t="s">
        <v>63</v>
      </c>
      <c r="I149" s="59" t="s">
        <v>44</v>
      </c>
      <c r="J149" s="61">
        <v>2015</v>
      </c>
      <c r="K149" s="60">
        <v>171</v>
      </c>
      <c r="L149" s="60">
        <v>130.010816426503</v>
      </c>
      <c r="M149" s="56">
        <v>14431.4607935769</v>
      </c>
      <c r="N149" s="56">
        <v>1876246</v>
      </c>
      <c r="P149" s="59"/>
      <c r="Q149" s="59"/>
      <c r="R149" s="59"/>
      <c r="S149" s="61"/>
      <c r="T149" s="60"/>
      <c r="U149" s="60"/>
      <c r="V149" s="56"/>
      <c r="W149" s="56"/>
    </row>
    <row r="150" spans="7:23">
      <c r="G150" s="59" t="s">
        <v>45</v>
      </c>
      <c r="H150" s="59" t="s">
        <v>63</v>
      </c>
      <c r="I150" s="59" t="s">
        <v>44</v>
      </c>
      <c r="J150" s="61">
        <v>2016</v>
      </c>
      <c r="K150" s="60">
        <v>154</v>
      </c>
      <c r="L150" s="60">
        <v>123.265618339048</v>
      </c>
      <c r="M150" s="56">
        <v>14454.2089189812</v>
      </c>
      <c r="N150" s="56">
        <v>1781707</v>
      </c>
      <c r="P150" s="59"/>
      <c r="Q150" s="59"/>
      <c r="R150" s="59"/>
      <c r="S150" s="61"/>
      <c r="T150" s="60"/>
      <c r="U150" s="60"/>
      <c r="V150" s="56"/>
      <c r="W150" s="56"/>
    </row>
    <row r="151" spans="7:23">
      <c r="G151" s="59" t="s">
        <v>45</v>
      </c>
      <c r="H151" s="59" t="s">
        <v>63</v>
      </c>
      <c r="I151" s="59" t="s">
        <v>44</v>
      </c>
      <c r="J151" s="61">
        <v>2017</v>
      </c>
      <c r="K151" s="60">
        <v>138</v>
      </c>
      <c r="L151" s="60">
        <v>96.561538014752898</v>
      </c>
      <c r="M151" s="56">
        <v>14127.4261786466</v>
      </c>
      <c r="N151" s="56">
        <v>1364166</v>
      </c>
      <c r="P151" s="59"/>
      <c r="Q151" s="59"/>
      <c r="R151" s="59"/>
      <c r="S151" s="61"/>
      <c r="T151" s="60"/>
      <c r="U151" s="60"/>
      <c r="V151" s="56"/>
      <c r="W151" s="56"/>
    </row>
    <row r="152" spans="7:23">
      <c r="G152" s="59" t="s">
        <v>45</v>
      </c>
      <c r="H152" s="59" t="s">
        <v>63</v>
      </c>
      <c r="I152" s="59" t="s">
        <v>44</v>
      </c>
      <c r="J152" s="61">
        <v>2018</v>
      </c>
      <c r="K152" s="60">
        <v>134</v>
      </c>
      <c r="L152" s="60">
        <v>88.440998968768298</v>
      </c>
      <c r="M152" s="56">
        <v>16019.6290919364</v>
      </c>
      <c r="N152" s="56">
        <v>1416792</v>
      </c>
      <c r="P152" s="59"/>
      <c r="Q152" s="59"/>
      <c r="R152" s="59"/>
      <c r="S152" s="61"/>
      <c r="T152" s="60"/>
      <c r="U152" s="60"/>
      <c r="V152" s="56"/>
      <c r="W152" s="56"/>
    </row>
    <row r="153" spans="7:23">
      <c r="G153" s="59" t="s">
        <v>45</v>
      </c>
      <c r="H153" s="59" t="s">
        <v>63</v>
      </c>
      <c r="I153" s="59" t="s">
        <v>44</v>
      </c>
      <c r="J153" s="61">
        <v>2019</v>
      </c>
      <c r="K153" s="60">
        <v>101</v>
      </c>
      <c r="L153" s="60">
        <v>38.175300629807502</v>
      </c>
      <c r="M153" s="56">
        <v>16595.416134204101</v>
      </c>
      <c r="N153" s="56">
        <v>633535</v>
      </c>
      <c r="P153" s="59"/>
      <c r="Q153" s="59"/>
      <c r="R153" s="59"/>
      <c r="S153" s="61"/>
      <c r="T153" s="60"/>
      <c r="U153" s="60"/>
      <c r="V153" s="56"/>
      <c r="W153" s="56"/>
    </row>
    <row r="154" spans="7:23">
      <c r="G154" s="59" t="s">
        <v>45</v>
      </c>
      <c r="H154" s="59" t="s">
        <v>64</v>
      </c>
      <c r="I154" s="59" t="s">
        <v>42</v>
      </c>
      <c r="J154" s="61">
        <v>2014</v>
      </c>
      <c r="K154" s="60">
        <v>198</v>
      </c>
      <c r="L154" s="60">
        <v>163.48475234547701</v>
      </c>
      <c r="M154" s="56">
        <v>31019.528899450299</v>
      </c>
      <c r="N154" s="56">
        <v>5071220</v>
      </c>
      <c r="P154" s="59"/>
      <c r="Q154" s="59"/>
      <c r="R154" s="59"/>
      <c r="S154" s="61"/>
      <c r="T154" s="60"/>
      <c r="U154" s="60"/>
      <c r="V154" s="56"/>
      <c r="W154" s="56"/>
    </row>
    <row r="155" spans="7:23">
      <c r="G155" s="59" t="s">
        <v>45</v>
      </c>
      <c r="H155" s="59" t="s">
        <v>64</v>
      </c>
      <c r="I155" s="59" t="s">
        <v>42</v>
      </c>
      <c r="J155" s="61">
        <v>2015</v>
      </c>
      <c r="K155" s="60">
        <v>158</v>
      </c>
      <c r="L155" s="60">
        <v>125.819040198312</v>
      </c>
      <c r="M155" s="56">
        <v>25888.808203161701</v>
      </c>
      <c r="N155" s="56">
        <v>3257305</v>
      </c>
      <c r="P155" s="59"/>
      <c r="Q155" s="59"/>
      <c r="R155" s="59"/>
      <c r="S155" s="61"/>
      <c r="T155" s="60"/>
      <c r="U155" s="60"/>
      <c r="V155" s="56"/>
      <c r="W155" s="56"/>
    </row>
    <row r="156" spans="7:23">
      <c r="G156" s="59" t="s">
        <v>45</v>
      </c>
      <c r="H156" s="59" t="s">
        <v>64</v>
      </c>
      <c r="I156" s="59" t="s">
        <v>42</v>
      </c>
      <c r="J156" s="61">
        <v>2016</v>
      </c>
      <c r="K156" s="60">
        <v>164</v>
      </c>
      <c r="L156" s="60">
        <v>127.068353897694</v>
      </c>
      <c r="M156" s="56">
        <v>20332.214282716701</v>
      </c>
      <c r="N156" s="56">
        <v>2583581</v>
      </c>
      <c r="P156" s="59"/>
      <c r="Q156" s="59"/>
      <c r="R156" s="59"/>
      <c r="S156" s="61"/>
      <c r="T156" s="60"/>
      <c r="U156" s="60"/>
      <c r="V156" s="56"/>
      <c r="W156" s="56"/>
    </row>
    <row r="157" spans="7:23">
      <c r="G157" s="59" t="s">
        <v>45</v>
      </c>
      <c r="H157" s="59" t="s">
        <v>64</v>
      </c>
      <c r="I157" s="59" t="s">
        <v>42</v>
      </c>
      <c r="J157" s="61">
        <v>2017</v>
      </c>
      <c r="K157" s="60">
        <v>144</v>
      </c>
      <c r="L157" s="60">
        <v>118.030007638348</v>
      </c>
      <c r="M157" s="56">
        <v>18075.9202061326</v>
      </c>
      <c r="N157" s="56">
        <v>2133501</v>
      </c>
      <c r="P157" s="59"/>
      <c r="Q157" s="59"/>
      <c r="R157" s="59"/>
      <c r="S157" s="61"/>
      <c r="T157" s="60"/>
      <c r="U157" s="60"/>
      <c r="V157" s="56"/>
      <c r="W157" s="56"/>
    </row>
    <row r="158" spans="7:23">
      <c r="G158" s="59" t="s">
        <v>45</v>
      </c>
      <c r="H158" s="59" t="s">
        <v>64</v>
      </c>
      <c r="I158" s="59" t="s">
        <v>42</v>
      </c>
      <c r="J158" s="61">
        <v>2018</v>
      </c>
      <c r="K158" s="60">
        <v>152</v>
      </c>
      <c r="L158" s="60">
        <v>122.28753721913699</v>
      </c>
      <c r="M158" s="56">
        <v>17807.2520677047</v>
      </c>
      <c r="N158" s="56">
        <v>2177605</v>
      </c>
      <c r="P158" s="59"/>
      <c r="Q158" s="59"/>
      <c r="R158" s="59"/>
      <c r="S158" s="61"/>
      <c r="T158" s="60"/>
      <c r="U158" s="60"/>
      <c r="V158" s="56"/>
      <c r="W158" s="56"/>
    </row>
    <row r="159" spans="7:23">
      <c r="G159" s="59" t="s">
        <v>45</v>
      </c>
      <c r="H159" s="59" t="s">
        <v>64</v>
      </c>
      <c r="I159" s="59" t="s">
        <v>42</v>
      </c>
      <c r="J159" s="61">
        <v>2019</v>
      </c>
      <c r="K159" s="60">
        <v>153</v>
      </c>
      <c r="L159" s="60">
        <v>74.205398131070496</v>
      </c>
      <c r="M159" s="56">
        <v>25072.960281321801</v>
      </c>
      <c r="N159" s="56">
        <v>1860549</v>
      </c>
      <c r="P159" s="59"/>
      <c r="Q159" s="59"/>
      <c r="R159" s="59"/>
      <c r="S159" s="61"/>
      <c r="T159" s="60"/>
      <c r="U159" s="60"/>
      <c r="V159" s="56"/>
      <c r="W159" s="56"/>
    </row>
    <row r="160" spans="7:23">
      <c r="G160" s="59" t="s">
        <v>45</v>
      </c>
      <c r="H160" s="59" t="s">
        <v>64</v>
      </c>
      <c r="I160" s="59" t="s">
        <v>44</v>
      </c>
      <c r="J160" s="61">
        <v>2014</v>
      </c>
      <c r="K160" s="60">
        <v>351</v>
      </c>
      <c r="L160" s="60">
        <v>285.19968745239697</v>
      </c>
      <c r="M160" s="56">
        <v>27722.786341831699</v>
      </c>
      <c r="N160" s="56">
        <v>7906530</v>
      </c>
      <c r="P160" s="59"/>
      <c r="Q160" s="59"/>
      <c r="R160" s="59"/>
      <c r="S160" s="61"/>
      <c r="T160" s="60"/>
      <c r="U160" s="60"/>
      <c r="V160" s="56"/>
      <c r="W160" s="56"/>
    </row>
    <row r="161" spans="7:23">
      <c r="G161" s="59" t="s">
        <v>45</v>
      </c>
      <c r="H161" s="59" t="s">
        <v>64</v>
      </c>
      <c r="I161" s="59" t="s">
        <v>44</v>
      </c>
      <c r="J161" s="61">
        <v>2015</v>
      </c>
      <c r="K161" s="60">
        <v>285</v>
      </c>
      <c r="L161" s="60">
        <v>234.29289392559599</v>
      </c>
      <c r="M161" s="56">
        <v>25936.894193341701</v>
      </c>
      <c r="N161" s="56">
        <v>6076830</v>
      </c>
      <c r="P161" s="59"/>
      <c r="Q161" s="59"/>
      <c r="R161" s="59"/>
      <c r="S161" s="61"/>
      <c r="T161" s="60"/>
      <c r="U161" s="60"/>
      <c r="V161" s="56"/>
      <c r="W161" s="56"/>
    </row>
    <row r="162" spans="7:23">
      <c r="G162" s="59" t="s">
        <v>45</v>
      </c>
      <c r="H162" s="59" t="s">
        <v>64</v>
      </c>
      <c r="I162" s="59" t="s">
        <v>44</v>
      </c>
      <c r="J162" s="61">
        <v>2016</v>
      </c>
      <c r="K162" s="60">
        <v>302</v>
      </c>
      <c r="L162" s="60">
        <v>233.10659385578799</v>
      </c>
      <c r="M162" s="56">
        <v>21972.321397174601</v>
      </c>
      <c r="N162" s="56">
        <v>5121893</v>
      </c>
      <c r="P162" s="59"/>
      <c r="Q162" s="59"/>
      <c r="R162" s="59"/>
      <c r="S162" s="61"/>
      <c r="T162" s="60"/>
      <c r="U162" s="60"/>
      <c r="V162" s="56"/>
      <c r="W162" s="56"/>
    </row>
    <row r="163" spans="7:23">
      <c r="G163" s="59" t="s">
        <v>45</v>
      </c>
      <c r="H163" s="59" t="s">
        <v>64</v>
      </c>
      <c r="I163" s="59" t="s">
        <v>44</v>
      </c>
      <c r="J163" s="61">
        <v>2017</v>
      </c>
      <c r="K163" s="60">
        <v>280</v>
      </c>
      <c r="L163" s="60">
        <v>222.290167353241</v>
      </c>
      <c r="M163" s="56">
        <v>19989.660599511899</v>
      </c>
      <c r="N163" s="56">
        <v>4443505</v>
      </c>
      <c r="P163" s="59"/>
      <c r="Q163" s="59"/>
      <c r="R163" s="59"/>
      <c r="S163" s="61"/>
      <c r="T163" s="60"/>
      <c r="U163" s="60"/>
      <c r="V163" s="56"/>
      <c r="W163" s="56"/>
    </row>
    <row r="164" spans="7:23">
      <c r="G164" s="59" t="s">
        <v>45</v>
      </c>
      <c r="H164" s="59" t="s">
        <v>64</v>
      </c>
      <c r="I164" s="59" t="s">
        <v>44</v>
      </c>
      <c r="J164" s="61">
        <v>2018</v>
      </c>
      <c r="K164" s="60">
        <v>266</v>
      </c>
      <c r="L164" s="60">
        <v>221.12578506763299</v>
      </c>
      <c r="M164" s="56">
        <v>18611.651276856901</v>
      </c>
      <c r="N164" s="56">
        <v>4115516</v>
      </c>
      <c r="P164" s="59"/>
      <c r="Q164" s="59"/>
      <c r="R164" s="59"/>
      <c r="S164" s="61"/>
      <c r="T164" s="60"/>
      <c r="U164" s="60"/>
      <c r="V164" s="56"/>
      <c r="W164" s="56"/>
    </row>
    <row r="165" spans="7:23">
      <c r="G165" s="59" t="s">
        <v>45</v>
      </c>
      <c r="H165" s="59" t="s">
        <v>64</v>
      </c>
      <c r="I165" s="59" t="s">
        <v>44</v>
      </c>
      <c r="J165" s="61">
        <v>2019</v>
      </c>
      <c r="K165" s="60">
        <v>261</v>
      </c>
      <c r="L165" s="60">
        <v>126.16150557643201</v>
      </c>
      <c r="M165" s="56">
        <v>20613.1972515538</v>
      </c>
      <c r="N165" s="56">
        <v>2600592</v>
      </c>
      <c r="P165" s="59"/>
      <c r="Q165" s="59"/>
      <c r="R165" s="59"/>
      <c r="S165" s="61"/>
      <c r="T165" s="60"/>
      <c r="U165" s="60"/>
      <c r="V165" s="56"/>
      <c r="W165" s="56"/>
    </row>
    <row r="166" spans="7:23">
      <c r="G166" s="59" t="s">
        <v>45</v>
      </c>
      <c r="H166" s="59" t="s">
        <v>65</v>
      </c>
      <c r="I166" s="59" t="s">
        <v>42</v>
      </c>
      <c r="J166" s="61">
        <v>2014</v>
      </c>
      <c r="K166" s="60">
        <v>27</v>
      </c>
      <c r="L166" s="60">
        <v>21.8958664154889</v>
      </c>
      <c r="M166" s="56">
        <v>28980.2644918919</v>
      </c>
      <c r="N166" s="56">
        <v>634548</v>
      </c>
      <c r="P166" s="59"/>
      <c r="Q166" s="59"/>
      <c r="R166" s="59"/>
      <c r="S166" s="61"/>
      <c r="T166" s="60"/>
      <c r="U166" s="60"/>
      <c r="V166" s="56"/>
      <c r="W166" s="56"/>
    </row>
    <row r="167" spans="7:23">
      <c r="G167" s="59" t="s">
        <v>45</v>
      </c>
      <c r="H167" s="59" t="s">
        <v>65</v>
      </c>
      <c r="I167" s="59" t="s">
        <v>42</v>
      </c>
      <c r="J167" s="61">
        <v>2015</v>
      </c>
      <c r="K167" s="60">
        <v>33</v>
      </c>
      <c r="L167" s="60">
        <v>23.698604165913199</v>
      </c>
      <c r="M167" s="56">
        <v>27402.162399676301</v>
      </c>
      <c r="N167" s="56">
        <v>649393</v>
      </c>
      <c r="P167" s="59"/>
      <c r="Q167" s="59"/>
      <c r="R167" s="59"/>
      <c r="S167" s="61"/>
      <c r="T167" s="60"/>
      <c r="U167" s="60"/>
      <c r="V167" s="56"/>
      <c r="W167" s="56"/>
    </row>
    <row r="168" spans="7:23">
      <c r="G168" s="59" t="s">
        <v>45</v>
      </c>
      <c r="H168" s="59" t="s">
        <v>65</v>
      </c>
      <c r="I168" s="59" t="s">
        <v>42</v>
      </c>
      <c r="J168" s="61">
        <v>2016</v>
      </c>
      <c r="K168" s="60">
        <v>44</v>
      </c>
      <c r="L168" s="60">
        <v>32.243800280766798</v>
      </c>
      <c r="M168" s="56">
        <v>26525.409305123601</v>
      </c>
      <c r="N168" s="56">
        <v>855280</v>
      </c>
      <c r="P168" s="59"/>
      <c r="Q168" s="59"/>
      <c r="R168" s="59"/>
      <c r="S168" s="61"/>
      <c r="T168" s="60"/>
      <c r="U168" s="60"/>
      <c r="V168" s="56"/>
      <c r="W168" s="56"/>
    </row>
    <row r="169" spans="7:23">
      <c r="G169" s="59" t="s">
        <v>45</v>
      </c>
      <c r="H169" s="59" t="s">
        <v>65</v>
      </c>
      <c r="I169" s="59" t="s">
        <v>42</v>
      </c>
      <c r="J169" s="61">
        <v>2017</v>
      </c>
      <c r="K169" s="60">
        <v>43</v>
      </c>
      <c r="L169" s="60">
        <v>37.325986492069603</v>
      </c>
      <c r="M169" s="56">
        <v>26380.494999354101</v>
      </c>
      <c r="N169" s="56">
        <v>984678</v>
      </c>
      <c r="P169" s="59"/>
      <c r="Q169" s="59"/>
      <c r="R169" s="59"/>
      <c r="S169" s="61"/>
      <c r="T169" s="60"/>
      <c r="U169" s="60"/>
      <c r="V169" s="56"/>
      <c r="W169" s="56"/>
    </row>
    <row r="170" spans="7:23">
      <c r="G170" s="59" t="s">
        <v>45</v>
      </c>
      <c r="H170" s="59" t="s">
        <v>65</v>
      </c>
      <c r="I170" s="59" t="s">
        <v>42</v>
      </c>
      <c r="J170" s="61">
        <v>2018</v>
      </c>
      <c r="K170" s="60">
        <v>58</v>
      </c>
      <c r="L170" s="60">
        <v>43.035569276088502</v>
      </c>
      <c r="M170" s="56">
        <v>25084.831411764699</v>
      </c>
      <c r="N170" s="56">
        <v>1079540</v>
      </c>
      <c r="P170" s="59"/>
      <c r="Q170" s="59"/>
      <c r="R170" s="59"/>
      <c r="S170" s="61"/>
      <c r="T170" s="60"/>
      <c r="U170" s="60"/>
      <c r="V170" s="56"/>
      <c r="W170" s="56"/>
    </row>
    <row r="171" spans="7:23">
      <c r="G171" s="59" t="s">
        <v>45</v>
      </c>
      <c r="H171" s="59" t="s">
        <v>65</v>
      </c>
      <c r="I171" s="59" t="s">
        <v>42</v>
      </c>
      <c r="J171" s="61">
        <v>2019</v>
      </c>
      <c r="K171" s="60">
        <v>65</v>
      </c>
      <c r="L171" s="60">
        <v>29.789008450401699</v>
      </c>
      <c r="M171" s="56">
        <v>24479.566052497001</v>
      </c>
      <c r="N171" s="56">
        <v>729222</v>
      </c>
      <c r="P171" s="59"/>
      <c r="Q171" s="59"/>
      <c r="R171" s="59"/>
      <c r="S171" s="61"/>
      <c r="T171" s="60"/>
      <c r="U171" s="60"/>
      <c r="V171" s="56"/>
      <c r="W171" s="56"/>
    </row>
    <row r="172" spans="7:23">
      <c r="G172" s="59" t="s">
        <v>45</v>
      </c>
      <c r="H172" s="59" t="s">
        <v>65</v>
      </c>
      <c r="I172" s="59" t="s">
        <v>44</v>
      </c>
      <c r="J172" s="61">
        <v>2014</v>
      </c>
      <c r="K172" s="60">
        <v>73</v>
      </c>
      <c r="L172" s="60">
        <v>54.446515675051302</v>
      </c>
      <c r="M172" s="56">
        <v>25737.900444603201</v>
      </c>
      <c r="N172" s="56">
        <v>1401339</v>
      </c>
      <c r="P172" s="59"/>
      <c r="Q172" s="59"/>
      <c r="R172" s="59"/>
      <c r="S172" s="61"/>
      <c r="T172" s="60"/>
      <c r="U172" s="60"/>
      <c r="V172" s="56"/>
      <c r="W172" s="56"/>
    </row>
    <row r="173" spans="7:23">
      <c r="G173" s="59" t="s">
        <v>45</v>
      </c>
      <c r="H173" s="59" t="s">
        <v>65</v>
      </c>
      <c r="I173" s="59" t="s">
        <v>44</v>
      </c>
      <c r="J173" s="61">
        <v>2015</v>
      </c>
      <c r="K173" s="60">
        <v>55</v>
      </c>
      <c r="L173" s="60">
        <v>37.906807773361301</v>
      </c>
      <c r="M173" s="56">
        <v>25683.328594189101</v>
      </c>
      <c r="N173" s="56">
        <v>973573</v>
      </c>
      <c r="P173" s="59"/>
      <c r="Q173" s="59"/>
      <c r="R173" s="59"/>
      <c r="S173" s="61"/>
      <c r="T173" s="60"/>
      <c r="U173" s="60"/>
      <c r="V173" s="56"/>
      <c r="W173" s="56"/>
    </row>
    <row r="174" spans="7:23">
      <c r="G174" s="59" t="s">
        <v>45</v>
      </c>
      <c r="H174" s="59" t="s">
        <v>65</v>
      </c>
      <c r="I174" s="59" t="s">
        <v>44</v>
      </c>
      <c r="J174" s="61">
        <v>2016</v>
      </c>
      <c r="K174" s="60">
        <v>76</v>
      </c>
      <c r="L174" s="60">
        <v>53.186243083569202</v>
      </c>
      <c r="M174" s="56">
        <v>25251.9057961984</v>
      </c>
      <c r="N174" s="56">
        <v>1343054</v>
      </c>
      <c r="P174" s="59"/>
      <c r="Q174" s="59"/>
      <c r="R174" s="59"/>
      <c r="S174" s="61"/>
      <c r="T174" s="60"/>
      <c r="U174" s="60"/>
      <c r="V174" s="56"/>
      <c r="W174" s="56"/>
    </row>
    <row r="175" spans="7:23">
      <c r="G175" s="59" t="s">
        <v>45</v>
      </c>
      <c r="H175" s="59" t="s">
        <v>65</v>
      </c>
      <c r="I175" s="59" t="s">
        <v>44</v>
      </c>
      <c r="J175" s="61">
        <v>2017</v>
      </c>
      <c r="K175" s="60">
        <v>86</v>
      </c>
      <c r="L175" s="60">
        <v>62.421849400713</v>
      </c>
      <c r="M175" s="56">
        <v>24462.844575421299</v>
      </c>
      <c r="N175" s="56">
        <v>1527016</v>
      </c>
      <c r="P175" s="59"/>
      <c r="Q175" s="59"/>
      <c r="R175" s="59"/>
      <c r="S175" s="61"/>
      <c r="T175" s="60"/>
      <c r="U175" s="60"/>
      <c r="V175" s="56"/>
      <c r="W175" s="56"/>
    </row>
    <row r="176" spans="7:23">
      <c r="G176" s="59" t="s">
        <v>45</v>
      </c>
      <c r="H176" s="59" t="s">
        <v>65</v>
      </c>
      <c r="I176" s="59" t="s">
        <v>44</v>
      </c>
      <c r="J176" s="61">
        <v>2018</v>
      </c>
      <c r="K176" s="60">
        <v>103</v>
      </c>
      <c r="L176" s="60">
        <v>76.342382090540198</v>
      </c>
      <c r="M176" s="56">
        <v>24076.7572306047</v>
      </c>
      <c r="N176" s="56">
        <v>1838077</v>
      </c>
      <c r="P176" s="59"/>
      <c r="Q176" s="59"/>
      <c r="R176" s="59"/>
      <c r="S176" s="61"/>
      <c r="T176" s="60"/>
      <c r="U176" s="60"/>
      <c r="V176" s="56"/>
      <c r="W176" s="56"/>
    </row>
    <row r="177" spans="7:23">
      <c r="G177" s="59" t="s">
        <v>45</v>
      </c>
      <c r="H177" s="59" t="s">
        <v>65</v>
      </c>
      <c r="I177" s="59" t="s">
        <v>44</v>
      </c>
      <c r="J177" s="61">
        <v>2019</v>
      </c>
      <c r="K177" s="60">
        <v>100</v>
      </c>
      <c r="L177" s="60">
        <v>46.635565330887303</v>
      </c>
      <c r="M177" s="56">
        <v>22959.172734437801</v>
      </c>
      <c r="N177" s="56">
        <v>1070714</v>
      </c>
      <c r="P177" s="59"/>
      <c r="Q177" s="59"/>
      <c r="R177" s="59"/>
      <c r="S177" s="61"/>
      <c r="T177" s="60"/>
      <c r="U177" s="60"/>
      <c r="V177" s="56"/>
      <c r="W177" s="56"/>
    </row>
    <row r="178" spans="7:23">
      <c r="G178" s="59" t="s">
        <v>47</v>
      </c>
      <c r="H178" s="59" t="s">
        <v>38</v>
      </c>
      <c r="I178" s="59" t="s">
        <v>42</v>
      </c>
      <c r="J178" s="61">
        <v>2014</v>
      </c>
      <c r="K178" s="60">
        <v>3288</v>
      </c>
      <c r="L178" s="60">
        <v>3051.7939158422801</v>
      </c>
      <c r="M178" s="56">
        <v>61387.393502386702</v>
      </c>
      <c r="N178" s="56">
        <v>187341674</v>
      </c>
      <c r="P178" s="59"/>
      <c r="Q178" s="59"/>
      <c r="R178" s="59"/>
      <c r="S178" s="61"/>
      <c r="T178" s="60"/>
      <c r="U178" s="60"/>
      <c r="V178" s="56"/>
      <c r="W178" s="56"/>
    </row>
    <row r="179" spans="7:23">
      <c r="G179" s="59" t="s">
        <v>47</v>
      </c>
      <c r="H179" s="59" t="s">
        <v>38</v>
      </c>
      <c r="I179" s="59" t="s">
        <v>42</v>
      </c>
      <c r="J179" s="61">
        <v>2015</v>
      </c>
      <c r="K179" s="60">
        <v>3349</v>
      </c>
      <c r="L179" s="60">
        <v>3163.1937937602302</v>
      </c>
      <c r="M179" s="56">
        <v>61552.093451900102</v>
      </c>
      <c r="N179" s="56">
        <v>194701200</v>
      </c>
      <c r="P179" s="59"/>
      <c r="Q179" s="59"/>
      <c r="R179" s="59"/>
      <c r="S179" s="61"/>
      <c r="T179" s="60"/>
      <c r="U179" s="60"/>
      <c r="V179" s="56"/>
      <c r="W179" s="56"/>
    </row>
    <row r="180" spans="7:23">
      <c r="G180" s="59" t="s">
        <v>47</v>
      </c>
      <c r="H180" s="59" t="s">
        <v>38</v>
      </c>
      <c r="I180" s="59" t="s">
        <v>42</v>
      </c>
      <c r="J180" s="61">
        <v>2016</v>
      </c>
      <c r="K180" s="60">
        <v>3406</v>
      </c>
      <c r="L180" s="60">
        <v>3211.84305551446</v>
      </c>
      <c r="M180" s="56">
        <v>62138.0271546402</v>
      </c>
      <c r="N180" s="56">
        <v>199577591</v>
      </c>
      <c r="P180" s="59"/>
      <c r="Q180" s="59"/>
      <c r="R180" s="59"/>
      <c r="S180" s="61"/>
      <c r="T180" s="60"/>
      <c r="U180" s="60"/>
      <c r="V180" s="56"/>
      <c r="W180" s="56"/>
    </row>
    <row r="181" spans="7:23">
      <c r="G181" s="59" t="s">
        <v>47</v>
      </c>
      <c r="H181" s="59" t="s">
        <v>38</v>
      </c>
      <c r="I181" s="59" t="s">
        <v>42</v>
      </c>
      <c r="J181" s="61">
        <v>2017</v>
      </c>
      <c r="K181" s="60">
        <v>3394</v>
      </c>
      <c r="L181" s="60">
        <v>3240.5526130930298</v>
      </c>
      <c r="M181" s="56">
        <v>63533.336002062199</v>
      </c>
      <c r="N181" s="56">
        <v>205883118</v>
      </c>
      <c r="P181" s="59"/>
      <c r="Q181" s="59"/>
      <c r="R181" s="59"/>
      <c r="S181" s="61"/>
      <c r="T181" s="60"/>
      <c r="U181" s="60"/>
      <c r="V181" s="56"/>
      <c r="W181" s="56"/>
    </row>
    <row r="182" spans="7:23">
      <c r="G182" s="59" t="s">
        <v>47</v>
      </c>
      <c r="H182" s="59" t="s">
        <v>38</v>
      </c>
      <c r="I182" s="59" t="s">
        <v>42</v>
      </c>
      <c r="J182" s="61">
        <v>2018</v>
      </c>
      <c r="K182" s="60">
        <v>3469</v>
      </c>
      <c r="L182" s="60">
        <v>3229.8649535726499</v>
      </c>
      <c r="M182" s="56">
        <v>66014.235599588807</v>
      </c>
      <c r="N182" s="56">
        <v>213217066</v>
      </c>
      <c r="P182" s="59"/>
      <c r="Q182" s="59"/>
      <c r="R182" s="59"/>
      <c r="S182" s="61"/>
      <c r="T182" s="60"/>
      <c r="U182" s="60"/>
      <c r="V182" s="56"/>
      <c r="W182" s="56"/>
    </row>
    <row r="183" spans="7:23">
      <c r="G183" s="59" t="s">
        <v>47</v>
      </c>
      <c r="H183" s="59" t="s">
        <v>38</v>
      </c>
      <c r="I183" s="59" t="s">
        <v>42</v>
      </c>
      <c r="J183" s="61">
        <v>2019</v>
      </c>
      <c r="K183" s="60">
        <v>3405</v>
      </c>
      <c r="L183" s="60">
        <v>1902.9705172925801</v>
      </c>
      <c r="M183" s="56">
        <v>62949.649987447498</v>
      </c>
      <c r="N183" s="56">
        <v>119791328</v>
      </c>
      <c r="P183" s="59"/>
      <c r="Q183" s="59"/>
      <c r="R183" s="59"/>
      <c r="S183" s="61"/>
      <c r="T183" s="60"/>
      <c r="U183" s="60"/>
      <c r="V183" s="56"/>
      <c r="W183" s="56"/>
    </row>
    <row r="184" spans="7:23">
      <c r="G184" s="59" t="s">
        <v>47</v>
      </c>
      <c r="H184" s="59" t="s">
        <v>38</v>
      </c>
      <c r="I184" s="59" t="s">
        <v>44</v>
      </c>
      <c r="J184" s="61">
        <v>2014</v>
      </c>
      <c r="K184" s="60">
        <v>375</v>
      </c>
      <c r="L184" s="60">
        <v>338.01058848154702</v>
      </c>
      <c r="M184" s="56">
        <v>92469.055896769205</v>
      </c>
      <c r="N184" s="56">
        <v>31255520</v>
      </c>
      <c r="P184" s="59"/>
      <c r="Q184" s="59"/>
      <c r="R184" s="59"/>
      <c r="S184" s="61"/>
      <c r="T184" s="60"/>
      <c r="U184" s="60"/>
      <c r="V184" s="56"/>
      <c r="W184" s="56"/>
    </row>
    <row r="185" spans="7:23">
      <c r="G185" s="59" t="s">
        <v>47</v>
      </c>
      <c r="H185" s="59" t="s">
        <v>38</v>
      </c>
      <c r="I185" s="59" t="s">
        <v>44</v>
      </c>
      <c r="J185" s="61">
        <v>2015</v>
      </c>
      <c r="K185" s="60">
        <v>376</v>
      </c>
      <c r="L185" s="60">
        <v>347.62701629916</v>
      </c>
      <c r="M185" s="56">
        <v>96703.536905400193</v>
      </c>
      <c r="N185" s="56">
        <v>33616762</v>
      </c>
      <c r="P185" s="59"/>
      <c r="Q185" s="59"/>
      <c r="R185" s="59"/>
      <c r="S185" s="61"/>
      <c r="T185" s="60"/>
      <c r="U185" s="60"/>
      <c r="V185" s="56"/>
      <c r="W185" s="56"/>
    </row>
    <row r="186" spans="7:23">
      <c r="G186" s="59" t="s">
        <v>47</v>
      </c>
      <c r="H186" s="59" t="s">
        <v>38</v>
      </c>
      <c r="I186" s="59" t="s">
        <v>44</v>
      </c>
      <c r="J186" s="61">
        <v>2016</v>
      </c>
      <c r="K186" s="60">
        <v>378</v>
      </c>
      <c r="L186" s="60">
        <v>345.17770391484498</v>
      </c>
      <c r="M186" s="56">
        <v>98064.210451873994</v>
      </c>
      <c r="N186" s="56">
        <v>33849579</v>
      </c>
      <c r="P186" s="59"/>
      <c r="Q186" s="59"/>
      <c r="R186" s="59"/>
      <c r="S186" s="61"/>
      <c r="T186" s="60"/>
      <c r="U186" s="60"/>
      <c r="V186" s="56"/>
      <c r="W186" s="56"/>
    </row>
    <row r="187" spans="7:23">
      <c r="G187" s="59" t="s">
        <v>47</v>
      </c>
      <c r="H187" s="59" t="s">
        <v>38</v>
      </c>
      <c r="I187" s="59" t="s">
        <v>44</v>
      </c>
      <c r="J187" s="61">
        <v>2017</v>
      </c>
      <c r="K187" s="60">
        <v>397</v>
      </c>
      <c r="L187" s="60">
        <v>360.21878332188101</v>
      </c>
      <c r="M187" s="56">
        <v>101143.617953547</v>
      </c>
      <c r="N187" s="56">
        <v>36433831</v>
      </c>
      <c r="P187" s="59"/>
      <c r="Q187" s="59"/>
      <c r="R187" s="59"/>
      <c r="S187" s="61"/>
      <c r="T187" s="60"/>
      <c r="U187" s="60"/>
      <c r="V187" s="56"/>
      <c r="W187" s="56"/>
    </row>
    <row r="188" spans="7:23">
      <c r="G188" s="59" t="s">
        <v>47</v>
      </c>
      <c r="H188" s="59" t="s">
        <v>38</v>
      </c>
      <c r="I188" s="59" t="s">
        <v>44</v>
      </c>
      <c r="J188" s="61">
        <v>2018</v>
      </c>
      <c r="K188" s="60">
        <v>422</v>
      </c>
      <c r="L188" s="60">
        <v>381.45437648835502</v>
      </c>
      <c r="M188" s="56">
        <v>103223.592195965</v>
      </c>
      <c r="N188" s="56">
        <v>39375091</v>
      </c>
      <c r="P188" s="59"/>
      <c r="Q188" s="59"/>
      <c r="R188" s="59"/>
      <c r="S188" s="61"/>
      <c r="T188" s="60"/>
      <c r="U188" s="60"/>
      <c r="V188" s="56"/>
      <c r="W188" s="56"/>
    </row>
    <row r="189" spans="7:23">
      <c r="G189" s="59" t="s">
        <v>47</v>
      </c>
      <c r="H189" s="59" t="s">
        <v>38</v>
      </c>
      <c r="I189" s="59" t="s">
        <v>44</v>
      </c>
      <c r="J189" s="61">
        <v>2019</v>
      </c>
      <c r="K189" s="60">
        <v>409</v>
      </c>
      <c r="L189" s="60">
        <v>217.728528516681</v>
      </c>
      <c r="M189" s="56">
        <v>91857.158711600496</v>
      </c>
      <c r="N189" s="56">
        <v>19999924</v>
      </c>
      <c r="P189" s="59"/>
      <c r="Q189" s="59"/>
      <c r="R189" s="59"/>
      <c r="S189" s="61"/>
      <c r="T189" s="60"/>
      <c r="U189" s="60"/>
      <c r="V189" s="56"/>
      <c r="W189" s="56"/>
    </row>
    <row r="190" spans="7:23">
      <c r="G190" s="59" t="s">
        <v>48</v>
      </c>
      <c r="H190" s="59" t="s">
        <v>69</v>
      </c>
      <c r="I190" s="59" t="s">
        <v>42</v>
      </c>
      <c r="J190" s="61">
        <v>2014</v>
      </c>
      <c r="K190" s="60">
        <v>2</v>
      </c>
      <c r="L190" s="60">
        <v>0.42191734584400498</v>
      </c>
      <c r="M190" s="56">
        <v>573.57205714285703</v>
      </c>
      <c r="N190" s="56">
        <v>242</v>
      </c>
      <c r="P190" s="59"/>
      <c r="Q190" s="59"/>
      <c r="R190" s="59"/>
      <c r="S190" s="61"/>
      <c r="T190" s="60"/>
      <c r="U190" s="60"/>
      <c r="V190" s="56"/>
      <c r="W190" s="56"/>
    </row>
    <row r="191" spans="7:23">
      <c r="G191" s="59" t="s">
        <v>48</v>
      </c>
      <c r="H191" s="59" t="s">
        <v>69</v>
      </c>
      <c r="I191" s="59" t="s">
        <v>42</v>
      </c>
      <c r="J191" s="61">
        <v>2016</v>
      </c>
      <c r="K191" s="60">
        <v>1</v>
      </c>
      <c r="L191" s="60">
        <v>8.4931413773793096E-2</v>
      </c>
      <c r="M191" s="56">
        <v>0</v>
      </c>
      <c r="N191" s="56">
        <v>0</v>
      </c>
      <c r="P191" s="59"/>
      <c r="Q191" s="59"/>
      <c r="R191" s="59"/>
      <c r="S191" s="61"/>
      <c r="T191" s="60"/>
      <c r="U191" s="60"/>
      <c r="V191" s="56"/>
      <c r="W191" s="56"/>
    </row>
    <row r="192" spans="7:23">
      <c r="G192" s="59" t="s">
        <v>48</v>
      </c>
      <c r="H192" s="59" t="s">
        <v>69</v>
      </c>
      <c r="I192" s="59" t="s">
        <v>42</v>
      </c>
      <c r="J192" s="61">
        <v>2017</v>
      </c>
      <c r="K192" s="60">
        <v>11</v>
      </c>
      <c r="L192" s="60">
        <v>1.66027215312641</v>
      </c>
      <c r="M192" s="56">
        <v>5365.9877287128702</v>
      </c>
      <c r="N192" s="56">
        <v>8909</v>
      </c>
      <c r="P192" s="59"/>
      <c r="Q192" s="59"/>
      <c r="R192" s="59"/>
      <c r="S192" s="61"/>
      <c r="T192" s="60"/>
      <c r="U192" s="60"/>
      <c r="V192" s="56"/>
      <c r="W192" s="56"/>
    </row>
    <row r="193" spans="7:23">
      <c r="G193" s="59" t="s">
        <v>48</v>
      </c>
      <c r="H193" s="59" t="s">
        <v>69</v>
      </c>
      <c r="I193" s="59" t="s">
        <v>42</v>
      </c>
      <c r="J193" s="61">
        <v>2018</v>
      </c>
      <c r="K193" s="60">
        <v>3</v>
      </c>
      <c r="L193" s="60">
        <v>0.41643789979408202</v>
      </c>
      <c r="M193" s="56">
        <v>5748.7563</v>
      </c>
      <c r="N193" s="56">
        <v>2394</v>
      </c>
      <c r="P193" s="59"/>
      <c r="Q193" s="59"/>
      <c r="R193" s="59"/>
      <c r="S193" s="61"/>
      <c r="T193" s="60"/>
      <c r="U193" s="60"/>
      <c r="V193" s="56"/>
      <c r="W193" s="56"/>
    </row>
    <row r="194" spans="7:23">
      <c r="G194" s="59" t="s">
        <v>48</v>
      </c>
      <c r="H194" s="59" t="s">
        <v>69</v>
      </c>
      <c r="I194" s="59" t="s">
        <v>42</v>
      </c>
      <c r="J194" s="61">
        <v>2019</v>
      </c>
      <c r="K194" s="60">
        <v>3</v>
      </c>
      <c r="L194" s="60">
        <v>1.09314948695947</v>
      </c>
      <c r="M194" s="56">
        <v>16913.514775939901</v>
      </c>
      <c r="N194" s="56">
        <v>18489</v>
      </c>
      <c r="P194" s="59"/>
      <c r="Q194" s="59"/>
      <c r="R194" s="59"/>
      <c r="S194" s="61"/>
      <c r="T194" s="60"/>
      <c r="U194" s="60"/>
      <c r="V194" s="56"/>
      <c r="W194" s="56"/>
    </row>
    <row r="195" spans="7:23">
      <c r="G195" s="59" t="s">
        <v>48</v>
      </c>
      <c r="H195" s="59" t="s">
        <v>67</v>
      </c>
      <c r="I195" s="59" t="s">
        <v>42</v>
      </c>
      <c r="J195" s="61">
        <v>2014</v>
      </c>
      <c r="K195" s="60">
        <v>765</v>
      </c>
      <c r="L195" s="60">
        <v>380.72287044068997</v>
      </c>
      <c r="M195" s="56">
        <v>51752.575245067797</v>
      </c>
      <c r="N195" s="56">
        <v>19703389</v>
      </c>
      <c r="P195" s="59"/>
      <c r="Q195" s="59"/>
      <c r="R195" s="59"/>
      <c r="S195" s="61"/>
      <c r="T195" s="60"/>
      <c r="U195" s="60"/>
      <c r="V195" s="56"/>
      <c r="W195" s="56"/>
    </row>
    <row r="196" spans="7:23">
      <c r="G196" s="59" t="s">
        <v>48</v>
      </c>
      <c r="H196" s="59" t="s">
        <v>67</v>
      </c>
      <c r="I196" s="59" t="s">
        <v>42</v>
      </c>
      <c r="J196" s="61">
        <v>2015</v>
      </c>
      <c r="K196" s="60">
        <v>635</v>
      </c>
      <c r="L196" s="60">
        <v>367.11192645268301</v>
      </c>
      <c r="M196" s="56">
        <v>52063.647685560798</v>
      </c>
      <c r="N196" s="56">
        <v>19113186</v>
      </c>
      <c r="P196" s="59"/>
      <c r="Q196" s="59"/>
      <c r="R196" s="59"/>
      <c r="S196" s="61"/>
      <c r="T196" s="60"/>
      <c r="U196" s="60"/>
      <c r="V196" s="56"/>
      <c r="W196" s="56"/>
    </row>
    <row r="197" spans="7:23">
      <c r="G197" s="59" t="s">
        <v>48</v>
      </c>
      <c r="H197" s="59" t="s">
        <v>67</v>
      </c>
      <c r="I197" s="59" t="s">
        <v>42</v>
      </c>
      <c r="J197" s="61">
        <v>2016</v>
      </c>
      <c r="K197" s="60">
        <v>586</v>
      </c>
      <c r="L197" s="60">
        <v>268.553130352734</v>
      </c>
      <c r="M197" s="56">
        <v>56123.594538642297</v>
      </c>
      <c r="N197" s="56">
        <v>15072167</v>
      </c>
      <c r="P197" s="59"/>
      <c r="Q197" s="59"/>
      <c r="R197" s="59"/>
      <c r="S197" s="61"/>
      <c r="T197" s="60"/>
      <c r="U197" s="60"/>
      <c r="V197" s="56"/>
      <c r="W197" s="56"/>
    </row>
    <row r="198" spans="7:23">
      <c r="G198" s="59" t="s">
        <v>48</v>
      </c>
      <c r="H198" s="59" t="s">
        <v>67</v>
      </c>
      <c r="I198" s="59" t="s">
        <v>42</v>
      </c>
      <c r="J198" s="61">
        <v>2017</v>
      </c>
      <c r="K198" s="60">
        <v>291</v>
      </c>
      <c r="L198" s="60">
        <v>133.901223121947</v>
      </c>
      <c r="M198" s="56">
        <v>72947.205202929996</v>
      </c>
      <c r="N198" s="56">
        <v>9767720</v>
      </c>
      <c r="P198" s="59"/>
      <c r="Q198" s="59"/>
      <c r="R198" s="59"/>
      <c r="S198" s="61"/>
      <c r="T198" s="60"/>
      <c r="U198" s="60"/>
      <c r="V198" s="56"/>
      <c r="W198" s="56"/>
    </row>
    <row r="199" spans="7:23">
      <c r="G199" s="59" t="s">
        <v>48</v>
      </c>
      <c r="H199" s="59" t="s">
        <v>67</v>
      </c>
      <c r="I199" s="59" t="s">
        <v>42</v>
      </c>
      <c r="J199" s="61">
        <v>2018</v>
      </c>
      <c r="K199" s="60">
        <v>314</v>
      </c>
      <c r="L199" s="60">
        <v>131.029993391788</v>
      </c>
      <c r="M199" s="56">
        <v>70836.521927060603</v>
      </c>
      <c r="N199" s="56">
        <v>9281709</v>
      </c>
      <c r="P199" s="59"/>
      <c r="Q199" s="59"/>
      <c r="R199" s="59"/>
      <c r="S199" s="61"/>
      <c r="T199" s="60"/>
      <c r="U199" s="60"/>
      <c r="V199" s="56"/>
      <c r="W199" s="56"/>
    </row>
    <row r="200" spans="7:23">
      <c r="G200" s="59" t="s">
        <v>48</v>
      </c>
      <c r="H200" s="59" t="s">
        <v>67</v>
      </c>
      <c r="I200" s="59" t="s">
        <v>42</v>
      </c>
      <c r="J200" s="61">
        <v>2019</v>
      </c>
      <c r="K200" s="60">
        <v>319</v>
      </c>
      <c r="L200" s="60">
        <v>94.6766085735796</v>
      </c>
      <c r="M200" s="56">
        <v>64780.478435003002</v>
      </c>
      <c r="N200" s="56">
        <v>6133196</v>
      </c>
      <c r="P200" s="59"/>
      <c r="Q200" s="59"/>
      <c r="R200" s="59"/>
      <c r="S200" s="61"/>
      <c r="T200" s="60"/>
      <c r="U200" s="60"/>
      <c r="V200" s="56"/>
      <c r="W200" s="56"/>
    </row>
    <row r="201" spans="7:23">
      <c r="G201" s="59" t="s">
        <v>48</v>
      </c>
      <c r="H201" s="59" t="s">
        <v>67</v>
      </c>
      <c r="I201" s="59" t="s">
        <v>44</v>
      </c>
      <c r="J201" s="61">
        <v>2014</v>
      </c>
      <c r="K201" s="60">
        <v>50</v>
      </c>
      <c r="L201" s="60">
        <v>34.150647506139698</v>
      </c>
      <c r="M201" s="56">
        <v>44286.0709955235</v>
      </c>
      <c r="N201" s="56">
        <v>1512398</v>
      </c>
      <c r="P201" s="59"/>
      <c r="Q201" s="59"/>
      <c r="R201" s="59"/>
      <c r="S201" s="61"/>
      <c r="T201" s="60"/>
      <c r="U201" s="60"/>
      <c r="V201" s="56"/>
      <c r="W201" s="56"/>
    </row>
    <row r="202" spans="7:23">
      <c r="G202" s="59" t="s">
        <v>48</v>
      </c>
      <c r="H202" s="59" t="s">
        <v>67</v>
      </c>
      <c r="I202" s="59" t="s">
        <v>44</v>
      </c>
      <c r="J202" s="61">
        <v>2015</v>
      </c>
      <c r="K202" s="60">
        <v>48</v>
      </c>
      <c r="L202" s="60">
        <v>35.6711937849931</v>
      </c>
      <c r="M202" s="56">
        <v>44154.339478893999</v>
      </c>
      <c r="N202" s="56">
        <v>1575038</v>
      </c>
      <c r="P202" s="59"/>
      <c r="Q202" s="59"/>
      <c r="R202" s="59"/>
      <c r="S202" s="61"/>
      <c r="T202" s="60"/>
      <c r="U202" s="60"/>
      <c r="V202" s="56"/>
      <c r="W202" s="56"/>
    </row>
    <row r="203" spans="7:23">
      <c r="G203" s="59" t="s">
        <v>48</v>
      </c>
      <c r="H203" s="59" t="s">
        <v>67</v>
      </c>
      <c r="I203" s="59" t="s">
        <v>44</v>
      </c>
      <c r="J203" s="61">
        <v>2016</v>
      </c>
      <c r="K203" s="60">
        <v>47</v>
      </c>
      <c r="L203" s="60">
        <v>28.430105830020999</v>
      </c>
      <c r="M203" s="56">
        <v>43028.6474244579</v>
      </c>
      <c r="N203" s="56">
        <v>1223309</v>
      </c>
      <c r="P203" s="59"/>
      <c r="Q203" s="59"/>
      <c r="R203" s="59"/>
      <c r="S203" s="61"/>
      <c r="T203" s="60"/>
      <c r="U203" s="60"/>
      <c r="V203" s="56"/>
      <c r="W203" s="56"/>
    </row>
    <row r="204" spans="7:23">
      <c r="G204" s="59" t="s">
        <v>48</v>
      </c>
      <c r="H204" s="59" t="s">
        <v>67</v>
      </c>
      <c r="I204" s="59" t="s">
        <v>44</v>
      </c>
      <c r="J204" s="61">
        <v>2017</v>
      </c>
      <c r="K204" s="60">
        <v>33</v>
      </c>
      <c r="L204" s="60">
        <v>22.3369618225076</v>
      </c>
      <c r="M204" s="56">
        <v>41879.643589549902</v>
      </c>
      <c r="N204" s="56">
        <v>935464</v>
      </c>
      <c r="P204" s="59"/>
      <c r="Q204" s="59"/>
      <c r="R204" s="59"/>
      <c r="S204" s="61"/>
      <c r="T204" s="60"/>
      <c r="U204" s="60"/>
      <c r="V204" s="56"/>
      <c r="W204" s="56"/>
    </row>
    <row r="205" spans="7:23">
      <c r="G205" s="59" t="s">
        <v>48</v>
      </c>
      <c r="H205" s="59" t="s">
        <v>67</v>
      </c>
      <c r="I205" s="59" t="s">
        <v>44</v>
      </c>
      <c r="J205" s="61">
        <v>2018</v>
      </c>
      <c r="K205" s="60">
        <v>34</v>
      </c>
      <c r="L205" s="60">
        <v>23.3972346331675</v>
      </c>
      <c r="M205" s="56">
        <v>43305.4596359719</v>
      </c>
      <c r="N205" s="56">
        <v>1013228</v>
      </c>
      <c r="P205" s="59"/>
      <c r="Q205" s="59"/>
      <c r="R205" s="59"/>
      <c r="S205" s="61"/>
      <c r="T205" s="60"/>
      <c r="U205" s="60"/>
      <c r="V205" s="56"/>
      <c r="W205" s="56"/>
    </row>
    <row r="206" spans="7:23">
      <c r="G206" s="59" t="s">
        <v>48</v>
      </c>
      <c r="H206" s="59" t="s">
        <v>67</v>
      </c>
      <c r="I206" s="59" t="s">
        <v>44</v>
      </c>
      <c r="J206" s="61">
        <v>2019</v>
      </c>
      <c r="K206" s="60">
        <v>32</v>
      </c>
      <c r="L206" s="60">
        <v>14.142450254849001</v>
      </c>
      <c r="M206" s="56">
        <v>42640.135841611802</v>
      </c>
      <c r="N206" s="56">
        <v>603036</v>
      </c>
      <c r="P206" s="59"/>
      <c r="Q206" s="59"/>
      <c r="R206" s="59"/>
      <c r="S206" s="61"/>
      <c r="T206" s="60"/>
      <c r="U206" s="60"/>
      <c r="V206" s="56"/>
      <c r="W206" s="56"/>
    </row>
    <row r="207" spans="7:23">
      <c r="G207" s="59" t="s">
        <v>48</v>
      </c>
      <c r="H207" s="59" t="s">
        <v>68</v>
      </c>
      <c r="I207" s="59" t="s">
        <v>42</v>
      </c>
      <c r="J207" s="61">
        <v>2014</v>
      </c>
      <c r="K207" s="60">
        <v>4</v>
      </c>
      <c r="L207" s="60">
        <v>0.41643789979408202</v>
      </c>
      <c r="M207" s="56">
        <v>44044.982478947401</v>
      </c>
      <c r="N207" s="56">
        <v>18342</v>
      </c>
      <c r="P207" s="59"/>
      <c r="Q207" s="59"/>
      <c r="R207" s="59"/>
      <c r="S207" s="61"/>
      <c r="T207" s="60"/>
      <c r="U207" s="60"/>
      <c r="V207" s="56"/>
      <c r="W207" s="56"/>
    </row>
    <row r="208" spans="7:23">
      <c r="G208" s="59" t="s">
        <v>48</v>
      </c>
      <c r="H208" s="59" t="s">
        <v>68</v>
      </c>
      <c r="I208" s="59" t="s">
        <v>42</v>
      </c>
      <c r="J208" s="61">
        <v>2015</v>
      </c>
      <c r="K208" s="60">
        <v>5</v>
      </c>
      <c r="L208" s="60">
        <v>0.83561552261312599</v>
      </c>
      <c r="M208" s="56">
        <v>53086.615554098396</v>
      </c>
      <c r="N208" s="56">
        <v>44360</v>
      </c>
      <c r="P208" s="59"/>
      <c r="Q208" s="59"/>
      <c r="R208" s="59"/>
      <c r="S208" s="61"/>
      <c r="T208" s="60"/>
      <c r="U208" s="60"/>
      <c r="V208" s="56"/>
      <c r="W208" s="56"/>
    </row>
    <row r="209" spans="7:23">
      <c r="G209" s="59" t="s">
        <v>48</v>
      </c>
      <c r="H209" s="59" t="s">
        <v>68</v>
      </c>
      <c r="I209" s="59" t="s">
        <v>42</v>
      </c>
      <c r="J209" s="61">
        <v>2016</v>
      </c>
      <c r="K209" s="60">
        <v>4</v>
      </c>
      <c r="L209" s="60">
        <v>0.57808155826678498</v>
      </c>
      <c r="M209" s="56">
        <v>52771.100485308103</v>
      </c>
      <c r="N209" s="56">
        <v>30506</v>
      </c>
      <c r="P209" s="59"/>
      <c r="Q209" s="59"/>
      <c r="R209" s="59"/>
      <c r="S209" s="61"/>
      <c r="T209" s="60"/>
      <c r="U209" s="60"/>
      <c r="V209" s="56"/>
      <c r="W209" s="56"/>
    </row>
    <row r="210" spans="7:23">
      <c r="G210" s="59" t="s">
        <v>48</v>
      </c>
      <c r="H210" s="59" t="s">
        <v>68</v>
      </c>
      <c r="I210" s="59" t="s">
        <v>42</v>
      </c>
      <c r="J210" s="61">
        <v>2017</v>
      </c>
      <c r="K210" s="60">
        <v>5</v>
      </c>
      <c r="L210" s="60">
        <v>2.2465728804680798</v>
      </c>
      <c r="M210" s="56">
        <v>73518.647641463394</v>
      </c>
      <c r="N210" s="56">
        <v>165165</v>
      </c>
      <c r="P210" s="59"/>
      <c r="Q210" s="59"/>
      <c r="R210" s="59"/>
      <c r="S210" s="61"/>
      <c r="T210" s="60"/>
      <c r="U210" s="60"/>
      <c r="V210" s="56"/>
      <c r="W210" s="56"/>
    </row>
    <row r="211" spans="7:23">
      <c r="G211" s="59" t="s">
        <v>48</v>
      </c>
      <c r="H211" s="59" t="s">
        <v>68</v>
      </c>
      <c r="I211" s="59" t="s">
        <v>42</v>
      </c>
      <c r="J211" s="61">
        <v>2018</v>
      </c>
      <c r="K211" s="60">
        <v>13</v>
      </c>
      <c r="L211" s="60">
        <v>3.0986267412309698</v>
      </c>
      <c r="M211" s="56">
        <v>51685.799347480097</v>
      </c>
      <c r="N211" s="56">
        <v>160155</v>
      </c>
      <c r="P211" s="59"/>
      <c r="Q211" s="59"/>
      <c r="R211" s="59"/>
      <c r="S211" s="61"/>
      <c r="T211" s="60"/>
      <c r="U211" s="60"/>
      <c r="V211" s="56"/>
      <c r="W211" s="56"/>
    </row>
    <row r="212" spans="7:23">
      <c r="G212" s="59" t="s">
        <v>48</v>
      </c>
      <c r="H212" s="59" t="s">
        <v>68</v>
      </c>
      <c r="I212" s="59" t="s">
        <v>42</v>
      </c>
      <c r="J212" s="61">
        <v>2019</v>
      </c>
      <c r="K212" s="60">
        <v>23</v>
      </c>
      <c r="L212" s="60">
        <v>2.7808188703354899</v>
      </c>
      <c r="M212" s="56">
        <v>40192.8371503448</v>
      </c>
      <c r="N212" s="56">
        <v>111769</v>
      </c>
      <c r="P212" s="59"/>
      <c r="Q212" s="59"/>
      <c r="R212" s="59"/>
      <c r="S212" s="61"/>
      <c r="T212" s="60"/>
      <c r="U212" s="60"/>
      <c r="V212" s="56"/>
      <c r="W212" s="56"/>
    </row>
    <row r="213" spans="7:23">
      <c r="G213" s="59" t="s">
        <v>48</v>
      </c>
      <c r="H213" s="59" t="s">
        <v>68</v>
      </c>
      <c r="I213" s="59" t="s">
        <v>44</v>
      </c>
      <c r="J213" s="61">
        <v>2014</v>
      </c>
      <c r="K213" s="60">
        <v>1</v>
      </c>
      <c r="L213" s="60">
        <v>8.4931413773793096E-2</v>
      </c>
      <c r="M213" s="56">
        <v>82384.122541935503</v>
      </c>
      <c r="N213" s="56">
        <v>6997</v>
      </c>
      <c r="P213" s="59"/>
      <c r="Q213" s="59"/>
      <c r="R213" s="59"/>
      <c r="S213" s="61"/>
      <c r="T213" s="60"/>
      <c r="U213" s="60"/>
      <c r="V213" s="56"/>
      <c r="W213" s="56"/>
    </row>
    <row r="214" spans="7:23">
      <c r="G214" s="59" t="s">
        <v>48</v>
      </c>
      <c r="H214" s="59" t="s">
        <v>68</v>
      </c>
      <c r="I214" s="59" t="s">
        <v>44</v>
      </c>
      <c r="J214" s="61">
        <v>2015</v>
      </c>
      <c r="K214" s="60">
        <v>2</v>
      </c>
      <c r="L214" s="60">
        <v>0.16164365847270301</v>
      </c>
      <c r="M214" s="56">
        <v>20155.445816949199</v>
      </c>
      <c r="N214" s="56">
        <v>3258</v>
      </c>
      <c r="P214" s="59"/>
      <c r="Q214" s="59"/>
      <c r="R214" s="59"/>
      <c r="S214" s="61"/>
      <c r="T214" s="60"/>
      <c r="U214" s="60"/>
      <c r="V214" s="56"/>
      <c r="W214" s="56"/>
    </row>
    <row r="215" spans="7:23">
      <c r="G215" s="59" t="s">
        <v>48</v>
      </c>
      <c r="H215" s="59" t="s">
        <v>68</v>
      </c>
      <c r="I215" s="59" t="s">
        <v>44</v>
      </c>
      <c r="J215" s="61">
        <v>2016</v>
      </c>
      <c r="K215" s="60">
        <v>2</v>
      </c>
      <c r="L215" s="60">
        <v>0.25205451829641801</v>
      </c>
      <c r="M215" s="56">
        <v>30854.435986956501</v>
      </c>
      <c r="N215" s="56">
        <v>7777</v>
      </c>
      <c r="P215" s="59"/>
      <c r="Q215" s="59"/>
      <c r="R215" s="59"/>
      <c r="S215" s="61"/>
      <c r="T215" s="60"/>
      <c r="U215" s="60"/>
      <c r="V215" s="56"/>
      <c r="W215" s="56"/>
    </row>
    <row r="216" spans="7:23">
      <c r="G216" s="59" t="s">
        <v>48</v>
      </c>
      <c r="H216" s="59" t="s">
        <v>68</v>
      </c>
      <c r="I216" s="59" t="s">
        <v>44</v>
      </c>
      <c r="J216" s="61">
        <v>2018</v>
      </c>
      <c r="K216" s="60">
        <v>2</v>
      </c>
      <c r="L216" s="60">
        <v>0.41369817676912102</v>
      </c>
      <c r="M216" s="56">
        <v>33732.3217350993</v>
      </c>
      <c r="N216" s="56">
        <v>13955</v>
      </c>
      <c r="P216" s="59"/>
      <c r="Q216" s="59"/>
      <c r="R216" s="59"/>
      <c r="S216" s="61"/>
      <c r="T216" s="60"/>
      <c r="U216" s="60"/>
      <c r="V216" s="56"/>
      <c r="W216" s="56"/>
    </row>
    <row r="217" spans="7:23">
      <c r="G217" s="59" t="s">
        <v>48</v>
      </c>
      <c r="H217" s="59" t="s">
        <v>68</v>
      </c>
      <c r="I217" s="59" t="s">
        <v>44</v>
      </c>
      <c r="J217" s="61">
        <v>2019</v>
      </c>
      <c r="K217" s="60">
        <v>4</v>
      </c>
      <c r="L217" s="60">
        <v>0.41643789979408202</v>
      </c>
      <c r="M217" s="56">
        <v>48220.875213157902</v>
      </c>
      <c r="N217" s="56">
        <v>20081</v>
      </c>
      <c r="P217" s="59"/>
      <c r="Q217" s="59"/>
      <c r="R217" s="59"/>
      <c r="S217" s="61"/>
      <c r="T217" s="60"/>
      <c r="U217" s="60"/>
      <c r="V217" s="56"/>
      <c r="W217" s="56"/>
    </row>
    <row r="218" spans="7:23">
      <c r="G218" s="38"/>
      <c r="H218" s="38"/>
      <c r="I218" s="38"/>
      <c r="J218" s="39"/>
      <c r="K218" s="40"/>
      <c r="L218" s="40"/>
      <c r="M218" s="41"/>
      <c r="N218" s="41"/>
      <c r="P218" s="59"/>
      <c r="Q218" s="59"/>
      <c r="R218" s="59"/>
      <c r="S218" s="61"/>
      <c r="T218" s="60"/>
      <c r="U218" s="60"/>
      <c r="V218" s="56"/>
      <c r="W218" s="56"/>
    </row>
    <row r="219" spans="7:23">
      <c r="G219" s="38"/>
      <c r="H219" s="38"/>
      <c r="I219" s="38"/>
      <c r="J219" s="39"/>
      <c r="K219" s="40"/>
      <c r="L219" s="40"/>
      <c r="M219" s="41"/>
      <c r="N219" s="41"/>
      <c r="P219" s="59"/>
      <c r="Q219" s="59"/>
      <c r="R219" s="59"/>
      <c r="S219" s="61"/>
      <c r="T219" s="60"/>
      <c r="U219" s="60"/>
      <c r="V219" s="56"/>
      <c r="W219" s="56"/>
    </row>
    <row r="220" spans="7:23">
      <c r="G220" s="38"/>
      <c r="H220" s="38"/>
      <c r="I220" s="38"/>
      <c r="J220" s="39"/>
      <c r="K220" s="40"/>
      <c r="L220" s="40"/>
      <c r="M220" s="41"/>
      <c r="N220" s="41"/>
      <c r="P220" s="59"/>
      <c r="Q220" s="59"/>
      <c r="R220" s="59"/>
      <c r="S220" s="61"/>
      <c r="T220" s="60"/>
      <c r="U220" s="60"/>
      <c r="V220" s="56"/>
      <c r="W220" s="56"/>
    </row>
    <row r="221" spans="7:23">
      <c r="G221" s="38"/>
      <c r="H221" s="38"/>
      <c r="I221" s="38"/>
      <c r="J221" s="39"/>
      <c r="K221" s="40"/>
      <c r="L221" s="40"/>
      <c r="M221" s="41"/>
      <c r="N221" s="41"/>
    </row>
    <row r="222" spans="7:23">
      <c r="G222" s="38"/>
      <c r="H222" s="38"/>
      <c r="I222" s="38"/>
      <c r="J222" s="39"/>
      <c r="K222" s="40"/>
      <c r="L222" s="40"/>
      <c r="M222" s="41"/>
      <c r="N222" s="41"/>
    </row>
    <row r="223" spans="7:23">
      <c r="G223" s="38"/>
      <c r="H223" s="38"/>
      <c r="I223" s="38"/>
      <c r="J223" s="39"/>
      <c r="K223" s="40"/>
      <c r="L223" s="40"/>
      <c r="M223" s="41"/>
      <c r="N223" s="41"/>
    </row>
    <row r="226" spans="8:14">
      <c r="H226" s="49" t="s">
        <v>71</v>
      </c>
    </row>
    <row r="227" spans="8:14">
      <c r="H227" s="59" t="s">
        <v>72</v>
      </c>
      <c r="I227" s="59"/>
      <c r="J227" s="59"/>
      <c r="K227" s="59"/>
      <c r="L227" s="59"/>
      <c r="M227" s="59"/>
    </row>
    <row r="229" spans="8:14">
      <c r="H229" s="57" t="s">
        <v>73</v>
      </c>
      <c r="I229" s="57" t="s">
        <v>74</v>
      </c>
      <c r="J229" s="57" t="s">
        <v>78</v>
      </c>
      <c r="K229" s="57" t="s">
        <v>75</v>
      </c>
      <c r="L229" s="57" t="s">
        <v>76</v>
      </c>
      <c r="N229" s="57" t="s">
        <v>77</v>
      </c>
    </row>
    <row r="230" spans="8:14">
      <c r="H230" s="59" t="s">
        <v>19</v>
      </c>
      <c r="I230" s="59" t="s">
        <v>42</v>
      </c>
      <c r="J230" s="61">
        <v>2014</v>
      </c>
      <c r="K230" s="60">
        <v>60</v>
      </c>
      <c r="L230" s="60">
        <v>45.306799663781199</v>
      </c>
      <c r="N230" s="62">
        <v>2171819</v>
      </c>
    </row>
    <row r="231" spans="8:14">
      <c r="H231" s="59" t="s">
        <v>19</v>
      </c>
      <c r="I231" s="59" t="s">
        <v>42</v>
      </c>
      <c r="J231" s="61">
        <v>2015</v>
      </c>
      <c r="K231" s="60">
        <v>62</v>
      </c>
      <c r="L231" s="60">
        <v>43.753376708628302</v>
      </c>
      <c r="N231" s="62">
        <v>2007314</v>
      </c>
    </row>
    <row r="232" spans="8:14">
      <c r="H232" s="59" t="s">
        <v>19</v>
      </c>
      <c r="I232" s="59" t="s">
        <v>42</v>
      </c>
      <c r="J232" s="61">
        <v>2016</v>
      </c>
      <c r="K232" s="60">
        <v>49</v>
      </c>
      <c r="L232" s="60">
        <v>37.695849100439297</v>
      </c>
      <c r="N232" s="62">
        <v>1627568</v>
      </c>
    </row>
    <row r="233" spans="8:14">
      <c r="H233" s="59" t="s">
        <v>19</v>
      </c>
      <c r="I233" s="59" t="s">
        <v>42</v>
      </c>
      <c r="J233" s="61">
        <v>2017</v>
      </c>
      <c r="K233" s="60">
        <v>56</v>
      </c>
      <c r="L233" s="60">
        <v>36.057494731512598</v>
      </c>
      <c r="N233" s="62">
        <v>1593493</v>
      </c>
    </row>
    <row r="234" spans="8:14">
      <c r="H234" s="59" t="s">
        <v>19</v>
      </c>
      <c r="I234" s="59" t="s">
        <v>42</v>
      </c>
      <c r="J234" s="61">
        <v>2018</v>
      </c>
      <c r="K234" s="60">
        <v>46</v>
      </c>
      <c r="L234" s="60">
        <v>37.030096405373797</v>
      </c>
      <c r="N234" s="62">
        <v>1704233</v>
      </c>
    </row>
    <row r="235" spans="8:14">
      <c r="H235" s="59" t="s">
        <v>19</v>
      </c>
      <c r="I235" s="59" t="s">
        <v>42</v>
      </c>
      <c r="J235" s="61">
        <v>2019</v>
      </c>
      <c r="K235" s="60">
        <v>47</v>
      </c>
      <c r="L235" s="60">
        <v>23.643809705414</v>
      </c>
      <c r="N235" s="62">
        <v>1055777</v>
      </c>
    </row>
    <row r="236" spans="8:14">
      <c r="H236" s="59" t="s">
        <v>19</v>
      </c>
      <c r="I236" s="59" t="s">
        <v>44</v>
      </c>
      <c r="J236" s="61">
        <v>2014</v>
      </c>
      <c r="K236" s="60">
        <v>266</v>
      </c>
      <c r="L236" s="60">
        <v>221.221675373506</v>
      </c>
      <c r="N236" s="62">
        <v>9506588</v>
      </c>
    </row>
    <row r="237" spans="8:14">
      <c r="H237" s="59" t="s">
        <v>19</v>
      </c>
      <c r="I237" s="59" t="s">
        <v>44</v>
      </c>
      <c r="J237" s="61">
        <v>2015</v>
      </c>
      <c r="K237" s="60">
        <v>271</v>
      </c>
      <c r="L237" s="60">
        <v>230.85180180624499</v>
      </c>
      <c r="N237" s="62">
        <v>9906976</v>
      </c>
    </row>
    <row r="238" spans="8:14">
      <c r="H238" s="59" t="s">
        <v>19</v>
      </c>
      <c r="I238" s="59" t="s">
        <v>44</v>
      </c>
      <c r="J238" s="61">
        <v>2016</v>
      </c>
      <c r="K238" s="60">
        <v>276</v>
      </c>
      <c r="L238" s="60">
        <v>233.50933314045699</v>
      </c>
      <c r="N238" s="62">
        <v>10025341</v>
      </c>
    </row>
    <row r="239" spans="8:14">
      <c r="H239" s="59" t="s">
        <v>19</v>
      </c>
      <c r="I239" s="59" t="s">
        <v>44</v>
      </c>
      <c r="J239" s="61">
        <v>2017</v>
      </c>
      <c r="K239" s="60">
        <v>276</v>
      </c>
      <c r="L239" s="60">
        <v>234.147688605273</v>
      </c>
      <c r="N239" s="62">
        <v>10093597</v>
      </c>
    </row>
    <row r="240" spans="8:14">
      <c r="H240" s="59" t="s">
        <v>19</v>
      </c>
      <c r="I240" s="59" t="s">
        <v>44</v>
      </c>
      <c r="J240" s="61">
        <v>2018</v>
      </c>
      <c r="K240" s="60">
        <v>289</v>
      </c>
      <c r="L240" s="60">
        <v>241.925762273137</v>
      </c>
      <c r="N240" s="62">
        <v>10412098</v>
      </c>
    </row>
    <row r="241" spans="8:14">
      <c r="H241" s="59" t="s">
        <v>19</v>
      </c>
      <c r="I241" s="59" t="s">
        <v>44</v>
      </c>
      <c r="J241" s="61">
        <v>2019</v>
      </c>
      <c r="K241" s="60">
        <v>288</v>
      </c>
      <c r="L241" s="60">
        <v>149.934082264019</v>
      </c>
      <c r="N241" s="62">
        <v>6382574</v>
      </c>
    </row>
  </sheetData>
  <autoFilter ref="G2:N223" xr:uid="{2BE3B596-1D93-4F09-892E-6EFEACC8DB43}"/>
  <sortState xmlns:xlrd2="http://schemas.microsoft.com/office/spreadsheetml/2017/richdata2" ref="G3:N217">
    <sortCondition ref="G3:G217"/>
    <sortCondition ref="H3:H217"/>
    <sortCondition ref="I3:I217"/>
    <sortCondition ref="J3:J217"/>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8D37A-8B91-4999-AF3D-BD13F14F7ED6}">
  <dimension ref="A1:H223"/>
  <sheetViews>
    <sheetView topLeftCell="A3" workbookViewId="0">
      <selection activeCell="K12" sqref="K12"/>
    </sheetView>
    <sheetView workbookViewId="1"/>
  </sheetViews>
  <sheetFormatPr defaultRowHeight="15.75"/>
  <cols>
    <col min="1" max="3" width="18" customWidth="1"/>
    <col min="8" max="8" width="12.625" bestFit="1" customWidth="1"/>
  </cols>
  <sheetData>
    <row r="1" spans="1:8" ht="28.5" customHeight="1">
      <c r="A1" s="170" t="s">
        <v>100</v>
      </c>
      <c r="B1" s="38"/>
      <c r="C1" s="38"/>
      <c r="D1" s="38"/>
      <c r="E1" s="38"/>
      <c r="F1" s="38"/>
      <c r="G1" s="38"/>
      <c r="H1" s="38"/>
    </row>
    <row r="2" spans="1:8">
      <c r="A2" s="38"/>
      <c r="B2" s="38"/>
      <c r="C2" s="38"/>
      <c r="D2" s="39"/>
      <c r="E2" s="40"/>
      <c r="F2" s="40"/>
      <c r="G2" s="41"/>
      <c r="H2" s="41"/>
    </row>
    <row r="3" spans="1:8">
      <c r="A3" s="29" t="s">
        <v>50</v>
      </c>
      <c r="B3" s="29" t="s">
        <v>37</v>
      </c>
      <c r="C3" s="29" t="s">
        <v>74</v>
      </c>
      <c r="D3" s="29" t="s">
        <v>80</v>
      </c>
      <c r="E3" s="29" t="s">
        <v>75</v>
      </c>
      <c r="F3" s="29" t="s">
        <v>76</v>
      </c>
      <c r="G3" s="29" t="s">
        <v>81</v>
      </c>
      <c r="H3" s="29" t="s">
        <v>82</v>
      </c>
    </row>
    <row r="4" spans="1:8">
      <c r="A4" s="38" t="s">
        <v>52</v>
      </c>
      <c r="B4" s="38" t="s">
        <v>52</v>
      </c>
      <c r="C4" s="38" t="s">
        <v>44</v>
      </c>
      <c r="D4" s="39">
        <v>2014</v>
      </c>
      <c r="E4" s="40">
        <v>6180</v>
      </c>
      <c r="F4" s="40">
        <v>4157.0529785720801</v>
      </c>
      <c r="G4" s="41">
        <v>59340.865096391899</v>
      </c>
      <c r="H4" s="41">
        <v>246683120</v>
      </c>
    </row>
    <row r="5" spans="1:8">
      <c r="A5" s="38" t="s">
        <v>52</v>
      </c>
      <c r="B5" s="38" t="s">
        <v>52</v>
      </c>
      <c r="C5" s="38" t="s">
        <v>44</v>
      </c>
      <c r="D5" s="39">
        <v>2015</v>
      </c>
      <c r="E5" s="40">
        <v>6108</v>
      </c>
      <c r="F5" s="40">
        <v>4108.00097753318</v>
      </c>
      <c r="G5" s="41">
        <v>60821.588253378701</v>
      </c>
      <c r="H5" s="41">
        <v>249855144</v>
      </c>
    </row>
    <row r="6" spans="1:8">
      <c r="A6" s="38" t="s">
        <v>52</v>
      </c>
      <c r="B6" s="38" t="s">
        <v>52</v>
      </c>
      <c r="C6" s="38" t="s">
        <v>44</v>
      </c>
      <c r="D6" s="39">
        <v>2016</v>
      </c>
      <c r="E6" s="40">
        <v>5777</v>
      </c>
      <c r="F6" s="40">
        <v>3917.0368032473398</v>
      </c>
      <c r="G6" s="41">
        <v>60192.975926223902</v>
      </c>
      <c r="H6" s="41">
        <v>235778102</v>
      </c>
    </row>
    <row r="7" spans="1:8">
      <c r="A7" s="38" t="s">
        <v>52</v>
      </c>
      <c r="B7" s="38" t="s">
        <v>52</v>
      </c>
      <c r="C7" s="38" t="s">
        <v>44</v>
      </c>
      <c r="D7" s="39">
        <v>2017</v>
      </c>
      <c r="E7" s="40">
        <v>5691</v>
      </c>
      <c r="F7" s="40">
        <v>3754.97396715182</v>
      </c>
      <c r="G7" s="41">
        <v>63000.693232352198</v>
      </c>
      <c r="H7" s="41">
        <v>236565963</v>
      </c>
    </row>
    <row r="8" spans="1:8">
      <c r="A8" s="38" t="s">
        <v>52</v>
      </c>
      <c r="B8" s="38" t="s">
        <v>52</v>
      </c>
      <c r="C8" s="38" t="s">
        <v>44</v>
      </c>
      <c r="D8" s="39">
        <v>2018</v>
      </c>
      <c r="E8" s="40">
        <v>5558</v>
      </c>
      <c r="F8" s="40">
        <v>3668.3165278723</v>
      </c>
      <c r="G8" s="41">
        <v>64644.680795183303</v>
      </c>
      <c r="H8" s="41">
        <v>237137151</v>
      </c>
    </row>
    <row r="9" spans="1:8">
      <c r="A9" s="38" t="s">
        <v>84</v>
      </c>
      <c r="B9" s="38" t="s">
        <v>38</v>
      </c>
      <c r="C9" s="38" t="s">
        <v>42</v>
      </c>
      <c r="D9" s="39">
        <v>2017</v>
      </c>
      <c r="E9" s="40">
        <v>3394</v>
      </c>
      <c r="F9" s="40">
        <v>3240.47042140228</v>
      </c>
      <c r="G9" s="41">
        <v>63534.7860730994</v>
      </c>
      <c r="H9" s="41">
        <v>205882595</v>
      </c>
    </row>
    <row r="10" spans="1:8">
      <c r="A10" s="38" t="s">
        <v>84</v>
      </c>
      <c r="B10" s="38" t="s">
        <v>38</v>
      </c>
      <c r="C10" s="38" t="s">
        <v>42</v>
      </c>
      <c r="D10" s="39">
        <v>2018</v>
      </c>
      <c r="E10" s="40">
        <v>3469</v>
      </c>
      <c r="F10" s="40">
        <v>3229.8649535726499</v>
      </c>
      <c r="G10" s="41">
        <v>66014.235599588807</v>
      </c>
      <c r="H10" s="41">
        <v>213217066</v>
      </c>
    </row>
    <row r="11" spans="1:8">
      <c r="A11" s="38" t="s">
        <v>84</v>
      </c>
      <c r="B11" s="38" t="s">
        <v>38</v>
      </c>
      <c r="C11" s="38" t="s">
        <v>42</v>
      </c>
      <c r="D11" s="39">
        <v>2016</v>
      </c>
      <c r="E11" s="40">
        <v>3406</v>
      </c>
      <c r="F11" s="40">
        <v>3211.84305551446</v>
      </c>
      <c r="G11" s="41">
        <v>62138.0271546402</v>
      </c>
      <c r="H11" s="41">
        <v>199577591</v>
      </c>
    </row>
    <row r="12" spans="1:8">
      <c r="A12" s="38" t="s">
        <v>84</v>
      </c>
      <c r="B12" s="38" t="s">
        <v>38</v>
      </c>
      <c r="C12" s="38" t="s">
        <v>42</v>
      </c>
      <c r="D12" s="39">
        <v>2015</v>
      </c>
      <c r="E12" s="40">
        <v>3349</v>
      </c>
      <c r="F12" s="40">
        <v>3163.1937937602302</v>
      </c>
      <c r="G12" s="41">
        <v>61552.093451900102</v>
      </c>
      <c r="H12" s="41">
        <v>194701200</v>
      </c>
    </row>
    <row r="13" spans="1:8">
      <c r="A13" s="38" t="s">
        <v>84</v>
      </c>
      <c r="B13" s="38" t="s">
        <v>38</v>
      </c>
      <c r="C13" s="38" t="s">
        <v>42</v>
      </c>
      <c r="D13" s="39">
        <v>2014</v>
      </c>
      <c r="E13" s="40">
        <v>3288</v>
      </c>
      <c r="F13" s="40">
        <v>3051.7939158422801</v>
      </c>
      <c r="G13" s="41">
        <v>61387.393502386702</v>
      </c>
      <c r="H13" s="41">
        <v>187341674</v>
      </c>
    </row>
    <row r="14" spans="1:8">
      <c r="A14" s="38" t="s">
        <v>84</v>
      </c>
      <c r="B14" s="38" t="s">
        <v>38</v>
      </c>
      <c r="C14" s="38" t="s">
        <v>42</v>
      </c>
      <c r="D14" s="39">
        <v>2019</v>
      </c>
      <c r="E14" s="40">
        <v>3405</v>
      </c>
      <c r="F14" s="40">
        <v>1902.9705172925801</v>
      </c>
      <c r="G14" s="41">
        <v>62949.649987447498</v>
      </c>
      <c r="H14" s="41">
        <v>119791328</v>
      </c>
    </row>
    <row r="15" spans="1:8">
      <c r="A15" s="38" t="s">
        <v>52</v>
      </c>
      <c r="B15" s="38" t="s">
        <v>52</v>
      </c>
      <c r="C15" s="38" t="s">
        <v>44</v>
      </c>
      <c r="D15" s="39">
        <v>2019</v>
      </c>
      <c r="E15" s="40">
        <v>4166</v>
      </c>
      <c r="F15" s="40">
        <v>1728.2008458072901</v>
      </c>
      <c r="G15" s="41">
        <v>66197.127653041694</v>
      </c>
      <c r="H15" s="41">
        <v>114401932</v>
      </c>
    </row>
    <row r="16" spans="1:8">
      <c r="A16" s="38" t="s">
        <v>83</v>
      </c>
      <c r="B16" s="38" t="s">
        <v>54</v>
      </c>
      <c r="C16" s="38" t="s">
        <v>44</v>
      </c>
      <c r="D16" s="39">
        <v>2016</v>
      </c>
      <c r="E16" s="40">
        <v>1527</v>
      </c>
      <c r="F16" s="40">
        <v>1205.70004854789</v>
      </c>
      <c r="G16" s="41">
        <v>23005.3138285979</v>
      </c>
      <c r="H16" s="41">
        <v>27737508</v>
      </c>
    </row>
    <row r="17" spans="1:8">
      <c r="A17" s="38" t="s">
        <v>83</v>
      </c>
      <c r="B17" s="38" t="s">
        <v>54</v>
      </c>
      <c r="C17" s="38" t="s">
        <v>44</v>
      </c>
      <c r="D17" s="39">
        <v>2015</v>
      </c>
      <c r="E17" s="40">
        <v>1515</v>
      </c>
      <c r="F17" s="40">
        <v>1174.4124116028399</v>
      </c>
      <c r="G17" s="41">
        <v>22957.522190354601</v>
      </c>
      <c r="H17" s="41">
        <v>26961599</v>
      </c>
    </row>
    <row r="18" spans="1:8">
      <c r="A18" s="38" t="s">
        <v>83</v>
      </c>
      <c r="B18" s="38" t="s">
        <v>54</v>
      </c>
      <c r="C18" s="38" t="s">
        <v>44</v>
      </c>
      <c r="D18" s="39">
        <v>2017</v>
      </c>
      <c r="E18" s="40">
        <v>1411</v>
      </c>
      <c r="F18" s="40">
        <v>1125.3549311178799</v>
      </c>
      <c r="G18" s="41">
        <v>22058.438021275</v>
      </c>
      <c r="H18" s="41">
        <v>24823572</v>
      </c>
    </row>
    <row r="19" spans="1:8">
      <c r="A19" s="38" t="s">
        <v>83</v>
      </c>
      <c r="B19" s="38" t="s">
        <v>54</v>
      </c>
      <c r="C19" s="38" t="s">
        <v>44</v>
      </c>
      <c r="D19" s="39">
        <v>2014</v>
      </c>
      <c r="E19" s="40">
        <v>1468</v>
      </c>
      <c r="F19" s="40">
        <v>1103.79057118842</v>
      </c>
      <c r="G19" s="41">
        <v>21547.760617661701</v>
      </c>
      <c r="H19" s="41">
        <v>23784215</v>
      </c>
    </row>
    <row r="20" spans="1:8">
      <c r="A20" s="38" t="s">
        <v>83</v>
      </c>
      <c r="B20" s="38" t="s">
        <v>54</v>
      </c>
      <c r="C20" s="38" t="s">
        <v>44</v>
      </c>
      <c r="D20" s="39">
        <v>2018</v>
      </c>
      <c r="E20" s="40">
        <v>1408</v>
      </c>
      <c r="F20" s="40">
        <v>1077.0042991733701</v>
      </c>
      <c r="G20" s="41">
        <v>19422.026463640701</v>
      </c>
      <c r="H20" s="41">
        <v>20917606</v>
      </c>
    </row>
    <row r="21" spans="1:8">
      <c r="A21" s="38" t="s">
        <v>83</v>
      </c>
      <c r="B21" s="38" t="s">
        <v>54</v>
      </c>
      <c r="C21" s="38" t="s">
        <v>42</v>
      </c>
      <c r="D21" s="39">
        <v>2015</v>
      </c>
      <c r="E21" s="40">
        <v>1035</v>
      </c>
      <c r="F21" s="40">
        <v>825.55251994244395</v>
      </c>
      <c r="G21" s="41">
        <v>21297.9835628457</v>
      </c>
      <c r="H21" s="41">
        <v>17582604</v>
      </c>
    </row>
    <row r="22" spans="1:8">
      <c r="A22" s="38" t="s">
        <v>83</v>
      </c>
      <c r="B22" s="38" t="s">
        <v>54</v>
      </c>
      <c r="C22" s="38" t="s">
        <v>42</v>
      </c>
      <c r="D22" s="39">
        <v>2016</v>
      </c>
      <c r="E22" s="40">
        <v>1035</v>
      </c>
      <c r="F22" s="40">
        <v>823.61005631774697</v>
      </c>
      <c r="G22" s="41">
        <v>20519.742164828502</v>
      </c>
      <c r="H22" s="41">
        <v>16900266</v>
      </c>
    </row>
    <row r="23" spans="1:8">
      <c r="A23" s="38" t="s">
        <v>83</v>
      </c>
      <c r="B23" s="38" t="s">
        <v>54</v>
      </c>
      <c r="C23" s="38" t="s">
        <v>42</v>
      </c>
      <c r="D23" s="39">
        <v>2014</v>
      </c>
      <c r="E23" s="40">
        <v>1050</v>
      </c>
      <c r="F23" s="40">
        <v>738.44576608683201</v>
      </c>
      <c r="G23" s="41">
        <v>20620.914492736702</v>
      </c>
      <c r="H23" s="41">
        <v>15227427</v>
      </c>
    </row>
    <row r="24" spans="1:8">
      <c r="A24" s="38" t="s">
        <v>83</v>
      </c>
      <c r="B24" s="38" t="s">
        <v>54</v>
      </c>
      <c r="C24" s="38" t="s">
        <v>42</v>
      </c>
      <c r="D24" s="39">
        <v>2017</v>
      </c>
      <c r="E24" s="40">
        <v>881</v>
      </c>
      <c r="F24" s="40">
        <v>720.89236066590604</v>
      </c>
      <c r="G24" s="41">
        <v>20660.829289745601</v>
      </c>
      <c r="H24" s="41">
        <v>14894234</v>
      </c>
    </row>
    <row r="25" spans="1:8">
      <c r="A25" s="38" t="s">
        <v>83</v>
      </c>
      <c r="B25" s="38" t="s">
        <v>54</v>
      </c>
      <c r="C25" s="38" t="s">
        <v>42</v>
      </c>
      <c r="D25" s="39">
        <v>2018</v>
      </c>
      <c r="E25" s="40">
        <v>823</v>
      </c>
      <c r="F25" s="40">
        <v>629.64588531957804</v>
      </c>
      <c r="G25" s="41">
        <v>18463.111204323399</v>
      </c>
      <c r="H25" s="41">
        <v>11625222</v>
      </c>
    </row>
    <row r="26" spans="1:8">
      <c r="A26" s="38" t="s">
        <v>83</v>
      </c>
      <c r="B26" s="38" t="s">
        <v>54</v>
      </c>
      <c r="C26" s="38" t="s">
        <v>44</v>
      </c>
      <c r="D26" s="39">
        <v>2019</v>
      </c>
      <c r="E26" s="40">
        <v>1249</v>
      </c>
      <c r="F26" s="40">
        <v>576.41032722155899</v>
      </c>
      <c r="G26" s="41">
        <v>19317.131345775</v>
      </c>
      <c r="H26" s="41">
        <v>11134594</v>
      </c>
    </row>
    <row r="27" spans="1:8">
      <c r="A27" s="38" t="s">
        <v>52</v>
      </c>
      <c r="B27" s="38" t="s">
        <v>52</v>
      </c>
      <c r="C27" s="38" t="s">
        <v>42</v>
      </c>
      <c r="D27" s="39">
        <v>2016</v>
      </c>
      <c r="E27" s="40">
        <v>1005</v>
      </c>
      <c r="F27" s="40">
        <v>502.88712012370399</v>
      </c>
      <c r="G27" s="41">
        <v>65102.172415842702</v>
      </c>
      <c r="H27" s="41">
        <v>32739044</v>
      </c>
    </row>
    <row r="28" spans="1:8">
      <c r="A28" s="38" t="s">
        <v>52</v>
      </c>
      <c r="B28" s="38" t="s">
        <v>52</v>
      </c>
      <c r="C28" s="38" t="s">
        <v>42</v>
      </c>
      <c r="D28" s="39">
        <v>2015</v>
      </c>
      <c r="E28" s="40">
        <v>971</v>
      </c>
      <c r="F28" s="40">
        <v>499.04876816573397</v>
      </c>
      <c r="G28" s="41">
        <v>64871.732113460697</v>
      </c>
      <c r="H28" s="41">
        <v>32374158</v>
      </c>
    </row>
    <row r="29" spans="1:8">
      <c r="A29" s="38" t="s">
        <v>52</v>
      </c>
      <c r="B29" s="38" t="s">
        <v>52</v>
      </c>
      <c r="C29" s="38" t="s">
        <v>42</v>
      </c>
      <c r="D29" s="39">
        <v>2018</v>
      </c>
      <c r="E29" s="40">
        <v>1059</v>
      </c>
      <c r="F29" s="40">
        <v>492.74740520832302</v>
      </c>
      <c r="G29" s="41">
        <v>67437.260244833305</v>
      </c>
      <c r="H29" s="41">
        <v>33229535</v>
      </c>
    </row>
    <row r="30" spans="1:8">
      <c r="A30" s="38" t="s">
        <v>52</v>
      </c>
      <c r="B30" s="38" t="s">
        <v>52</v>
      </c>
      <c r="C30" s="38" t="s">
        <v>42</v>
      </c>
      <c r="D30" s="39">
        <v>2017</v>
      </c>
      <c r="E30" s="40">
        <v>1041</v>
      </c>
      <c r="F30" s="40">
        <v>491.62411876808898</v>
      </c>
      <c r="G30" s="41">
        <v>67021.119880294005</v>
      </c>
      <c r="H30" s="41">
        <v>32949199</v>
      </c>
    </row>
    <row r="31" spans="1:8">
      <c r="A31" s="38" t="s">
        <v>83</v>
      </c>
      <c r="B31" s="38" t="s">
        <v>60</v>
      </c>
      <c r="C31" s="38" t="s">
        <v>44</v>
      </c>
      <c r="D31" s="39">
        <v>2015</v>
      </c>
      <c r="E31" s="40">
        <v>857</v>
      </c>
      <c r="F31" s="40">
        <v>487.63508204374602</v>
      </c>
      <c r="G31" s="41">
        <v>7539.2852880716</v>
      </c>
      <c r="H31" s="41">
        <v>3676420</v>
      </c>
    </row>
    <row r="32" spans="1:8">
      <c r="A32" s="38" t="s">
        <v>83</v>
      </c>
      <c r="B32" s="38" t="s">
        <v>57</v>
      </c>
      <c r="C32" s="38" t="s">
        <v>44</v>
      </c>
      <c r="D32" s="39">
        <v>2016</v>
      </c>
      <c r="E32" s="40">
        <v>617</v>
      </c>
      <c r="F32" s="40">
        <v>482.66248475344099</v>
      </c>
      <c r="G32" s="41">
        <v>17421.385058122702</v>
      </c>
      <c r="H32" s="41">
        <v>8408649</v>
      </c>
    </row>
    <row r="33" spans="1:8">
      <c r="A33" s="38" t="s">
        <v>52</v>
      </c>
      <c r="B33" s="38" t="s">
        <v>52</v>
      </c>
      <c r="C33" s="38" t="s">
        <v>42</v>
      </c>
      <c r="D33" s="39">
        <v>2014</v>
      </c>
      <c r="E33" s="40">
        <v>881</v>
      </c>
      <c r="F33" s="40">
        <v>456.20223977836702</v>
      </c>
      <c r="G33" s="41">
        <v>64285.429668753401</v>
      </c>
      <c r="H33" s="41">
        <v>29327157</v>
      </c>
    </row>
    <row r="34" spans="1:8">
      <c r="A34" s="38" t="s">
        <v>83</v>
      </c>
      <c r="B34" s="38" t="s">
        <v>57</v>
      </c>
      <c r="C34" s="38" t="s">
        <v>44</v>
      </c>
      <c r="D34" s="39">
        <v>2017</v>
      </c>
      <c r="E34" s="40">
        <v>586</v>
      </c>
      <c r="F34" s="40">
        <v>453.94196828277501</v>
      </c>
      <c r="G34" s="41">
        <v>17252.674454461099</v>
      </c>
      <c r="H34" s="41">
        <v>7831713</v>
      </c>
    </row>
    <row r="35" spans="1:8">
      <c r="A35" s="38" t="s">
        <v>83</v>
      </c>
      <c r="B35" s="38" t="s">
        <v>57</v>
      </c>
      <c r="C35" s="38" t="s">
        <v>44</v>
      </c>
      <c r="D35" s="39">
        <v>2015</v>
      </c>
      <c r="E35" s="40">
        <v>589</v>
      </c>
      <c r="F35" s="40">
        <v>438.69540964886602</v>
      </c>
      <c r="G35" s="41">
        <v>18213.6690383778</v>
      </c>
      <c r="H35" s="41">
        <v>7990253</v>
      </c>
    </row>
    <row r="36" spans="1:8">
      <c r="A36" s="38" t="s">
        <v>83</v>
      </c>
      <c r="B36" s="38" t="s">
        <v>60</v>
      </c>
      <c r="C36" s="38" t="s">
        <v>44</v>
      </c>
      <c r="D36" s="39">
        <v>2016</v>
      </c>
      <c r="E36" s="40">
        <v>777</v>
      </c>
      <c r="F36" s="40">
        <v>434.851578244846</v>
      </c>
      <c r="G36" s="41">
        <v>8174.04185204226</v>
      </c>
      <c r="H36" s="41">
        <v>3554495</v>
      </c>
    </row>
    <row r="37" spans="1:8">
      <c r="A37" s="38" t="s">
        <v>83</v>
      </c>
      <c r="B37" s="38" t="s">
        <v>60</v>
      </c>
      <c r="C37" s="38" t="s">
        <v>44</v>
      </c>
      <c r="D37" s="39">
        <v>2014</v>
      </c>
      <c r="E37" s="40">
        <v>696</v>
      </c>
      <c r="F37" s="40">
        <v>428.85980398925602</v>
      </c>
      <c r="G37" s="41">
        <v>7732.8953871440099</v>
      </c>
      <c r="H37" s="41">
        <v>3316328</v>
      </c>
    </row>
    <row r="38" spans="1:8">
      <c r="A38" s="38" t="s">
        <v>83</v>
      </c>
      <c r="B38" s="38" t="s">
        <v>57</v>
      </c>
      <c r="C38" s="38" t="s">
        <v>44</v>
      </c>
      <c r="D38" s="39">
        <v>2014</v>
      </c>
      <c r="E38" s="40">
        <v>552</v>
      </c>
      <c r="F38" s="40">
        <v>408.09270346005098</v>
      </c>
      <c r="G38" s="41">
        <v>17559.537181731299</v>
      </c>
      <c r="H38" s="41">
        <v>7165919</v>
      </c>
    </row>
    <row r="39" spans="1:8">
      <c r="A39" s="38" t="s">
        <v>83</v>
      </c>
      <c r="B39" s="38" t="s">
        <v>57</v>
      </c>
      <c r="C39" s="38" t="s">
        <v>44</v>
      </c>
      <c r="D39" s="39">
        <v>2018</v>
      </c>
      <c r="E39" s="40">
        <v>570</v>
      </c>
      <c r="F39" s="40">
        <v>407.750238081931</v>
      </c>
      <c r="G39" s="41">
        <v>15035.125494563599</v>
      </c>
      <c r="H39" s="41">
        <v>6130576</v>
      </c>
    </row>
    <row r="40" spans="1:8">
      <c r="A40" s="38" t="s">
        <v>83</v>
      </c>
      <c r="B40" s="38" t="s">
        <v>60</v>
      </c>
      <c r="C40" s="38" t="s">
        <v>44</v>
      </c>
      <c r="D40" s="39">
        <v>2017</v>
      </c>
      <c r="E40" s="40">
        <v>620</v>
      </c>
      <c r="F40" s="40">
        <v>388.85710810179899</v>
      </c>
      <c r="G40" s="41">
        <v>9143.8266805943604</v>
      </c>
      <c r="H40" s="41">
        <v>3555642</v>
      </c>
    </row>
    <row r="41" spans="1:8">
      <c r="A41" s="38" t="s">
        <v>84</v>
      </c>
      <c r="B41" s="38" t="s">
        <v>38</v>
      </c>
      <c r="C41" s="38" t="s">
        <v>44</v>
      </c>
      <c r="D41" s="39">
        <v>2018</v>
      </c>
      <c r="E41" s="40">
        <v>422</v>
      </c>
      <c r="F41" s="40">
        <v>381.45437648835502</v>
      </c>
      <c r="G41" s="41">
        <v>103223.592195965</v>
      </c>
      <c r="H41" s="41">
        <v>39375091</v>
      </c>
    </row>
    <row r="42" spans="1:8">
      <c r="A42" s="38" t="s">
        <v>101</v>
      </c>
      <c r="B42" s="38" t="s">
        <v>67</v>
      </c>
      <c r="C42" s="38" t="s">
        <v>42</v>
      </c>
      <c r="D42" s="39">
        <v>2014</v>
      </c>
      <c r="E42" s="40">
        <v>765</v>
      </c>
      <c r="F42" s="40">
        <v>380.72287044068997</v>
      </c>
      <c r="G42" s="41">
        <v>51752.575245067797</v>
      </c>
      <c r="H42" s="41">
        <v>19703389</v>
      </c>
    </row>
    <row r="43" spans="1:8">
      <c r="A43" s="38" t="s">
        <v>101</v>
      </c>
      <c r="B43" s="38" t="s">
        <v>67</v>
      </c>
      <c r="C43" s="38" t="s">
        <v>42</v>
      </c>
      <c r="D43" s="39">
        <v>2015</v>
      </c>
      <c r="E43" s="40">
        <v>634</v>
      </c>
      <c r="F43" s="40">
        <v>366.94480334816097</v>
      </c>
      <c r="G43" s="41">
        <v>52071.638092857</v>
      </c>
      <c r="H43" s="41">
        <v>19107417</v>
      </c>
    </row>
    <row r="44" spans="1:8">
      <c r="A44" s="38" t="s">
        <v>83</v>
      </c>
      <c r="B44" s="38" t="s">
        <v>60</v>
      </c>
      <c r="C44" s="38" t="s">
        <v>44</v>
      </c>
      <c r="D44" s="39">
        <v>2018</v>
      </c>
      <c r="E44" s="40">
        <v>597</v>
      </c>
      <c r="F44" s="40">
        <v>365.30644897923401</v>
      </c>
      <c r="G44" s="41">
        <v>9325.8605467259604</v>
      </c>
      <c r="H44" s="41">
        <v>3406797</v>
      </c>
    </row>
    <row r="45" spans="1:8">
      <c r="A45" s="38" t="s">
        <v>84</v>
      </c>
      <c r="B45" s="38" t="s">
        <v>38</v>
      </c>
      <c r="C45" s="38" t="s">
        <v>44</v>
      </c>
      <c r="D45" s="39">
        <v>2017</v>
      </c>
      <c r="E45" s="40">
        <v>397</v>
      </c>
      <c r="F45" s="40">
        <v>360.21878332188101</v>
      </c>
      <c r="G45" s="41">
        <v>101143.617953547</v>
      </c>
      <c r="H45" s="41">
        <v>36433831</v>
      </c>
    </row>
    <row r="46" spans="1:8">
      <c r="A46" s="38" t="s">
        <v>84</v>
      </c>
      <c r="B46" s="38" t="s">
        <v>38</v>
      </c>
      <c r="C46" s="38" t="s">
        <v>44</v>
      </c>
      <c r="D46" s="39">
        <v>2015</v>
      </c>
      <c r="E46" s="40">
        <v>376</v>
      </c>
      <c r="F46" s="40">
        <v>347.62701629916</v>
      </c>
      <c r="G46" s="41">
        <v>96703.536905400193</v>
      </c>
      <c r="H46" s="41">
        <v>33616762</v>
      </c>
    </row>
    <row r="47" spans="1:8">
      <c r="A47" s="38" t="s">
        <v>84</v>
      </c>
      <c r="B47" s="38" t="s">
        <v>38</v>
      </c>
      <c r="C47" s="38" t="s">
        <v>44</v>
      </c>
      <c r="D47" s="39">
        <v>2016</v>
      </c>
      <c r="E47" s="40">
        <v>378</v>
      </c>
      <c r="F47" s="40">
        <v>345.17770391484498</v>
      </c>
      <c r="G47" s="41">
        <v>98064.210451873994</v>
      </c>
      <c r="H47" s="41">
        <v>33849579</v>
      </c>
    </row>
    <row r="48" spans="1:8">
      <c r="A48" s="38" t="s">
        <v>84</v>
      </c>
      <c r="B48" s="38" t="s">
        <v>38</v>
      </c>
      <c r="C48" s="38" t="s">
        <v>44</v>
      </c>
      <c r="D48" s="39">
        <v>2014</v>
      </c>
      <c r="E48" s="40">
        <v>375</v>
      </c>
      <c r="F48" s="40">
        <v>338.01058848154702</v>
      </c>
      <c r="G48" s="41">
        <v>92469.055896769205</v>
      </c>
      <c r="H48" s="41">
        <v>31255520</v>
      </c>
    </row>
    <row r="49" spans="1:8">
      <c r="A49" s="38" t="s">
        <v>83</v>
      </c>
      <c r="B49" s="38" t="s">
        <v>54</v>
      </c>
      <c r="C49" s="38" t="s">
        <v>42</v>
      </c>
      <c r="D49" s="39">
        <v>2019</v>
      </c>
      <c r="E49" s="40">
        <v>727</v>
      </c>
      <c r="F49" s="40">
        <v>330.96402086134702</v>
      </c>
      <c r="G49" s="41">
        <v>16291.272344249301</v>
      </c>
      <c r="H49" s="41">
        <v>5391825</v>
      </c>
    </row>
    <row r="50" spans="1:8">
      <c r="A50" s="38" t="s">
        <v>83</v>
      </c>
      <c r="B50" s="38" t="s">
        <v>64</v>
      </c>
      <c r="C50" s="38" t="s">
        <v>44</v>
      </c>
      <c r="D50" s="39">
        <v>2014</v>
      </c>
      <c r="E50" s="40">
        <v>351</v>
      </c>
      <c r="F50" s="40">
        <v>285.19968745239697</v>
      </c>
      <c r="G50" s="41">
        <v>27722.786341831699</v>
      </c>
      <c r="H50" s="41">
        <v>7906530</v>
      </c>
    </row>
    <row r="51" spans="1:8">
      <c r="A51" s="38" t="s">
        <v>83</v>
      </c>
      <c r="B51" s="38" t="s">
        <v>61</v>
      </c>
      <c r="C51" s="38" t="s">
        <v>44</v>
      </c>
      <c r="D51" s="39">
        <v>2016</v>
      </c>
      <c r="E51" s="40">
        <v>384</v>
      </c>
      <c r="F51" s="40">
        <v>281.61612973574802</v>
      </c>
      <c r="G51" s="41">
        <v>4793.4470275785598</v>
      </c>
      <c r="H51" s="41">
        <v>1349912</v>
      </c>
    </row>
    <row r="52" spans="1:8">
      <c r="A52" s="38" t="s">
        <v>83</v>
      </c>
      <c r="B52" s="38" t="s">
        <v>61</v>
      </c>
      <c r="C52" s="38" t="s">
        <v>44</v>
      </c>
      <c r="D52" s="39">
        <v>2017</v>
      </c>
      <c r="E52" s="40">
        <v>381</v>
      </c>
      <c r="F52" s="40">
        <v>277.92846254415099</v>
      </c>
      <c r="G52" s="41">
        <v>5398.6734077717801</v>
      </c>
      <c r="H52" s="41">
        <v>1500445</v>
      </c>
    </row>
    <row r="53" spans="1:8">
      <c r="A53" s="38" t="s">
        <v>83</v>
      </c>
      <c r="B53" s="38" t="s">
        <v>53</v>
      </c>
      <c r="C53" s="38" t="s">
        <v>44</v>
      </c>
      <c r="D53" s="39">
        <v>2018</v>
      </c>
      <c r="E53" s="40">
        <v>364</v>
      </c>
      <c r="F53" s="40">
        <v>271.36956562239402</v>
      </c>
      <c r="G53" s="41">
        <v>10278.0280227925</v>
      </c>
      <c r="H53" s="41">
        <v>2789144</v>
      </c>
    </row>
    <row r="54" spans="1:8">
      <c r="A54" s="38" t="s">
        <v>83</v>
      </c>
      <c r="B54" s="38" t="s">
        <v>61</v>
      </c>
      <c r="C54" s="38" t="s">
        <v>44</v>
      </c>
      <c r="D54" s="39">
        <v>2015</v>
      </c>
      <c r="E54" s="40">
        <v>367</v>
      </c>
      <c r="F54" s="40">
        <v>269.531211472645</v>
      </c>
      <c r="G54" s="41">
        <v>4858.7137379928599</v>
      </c>
      <c r="H54" s="41">
        <v>1309575</v>
      </c>
    </row>
    <row r="55" spans="1:8">
      <c r="A55" s="38" t="s">
        <v>101</v>
      </c>
      <c r="B55" s="38" t="s">
        <v>67</v>
      </c>
      <c r="C55" s="38" t="s">
        <v>42</v>
      </c>
      <c r="D55" s="39">
        <v>2016</v>
      </c>
      <c r="E55" s="40">
        <v>586</v>
      </c>
      <c r="F55" s="40">
        <v>268.553130352734</v>
      </c>
      <c r="G55" s="41">
        <v>56123.594538642297</v>
      </c>
      <c r="H55" s="41">
        <v>15072167</v>
      </c>
    </row>
    <row r="56" spans="1:8">
      <c r="A56" s="38" t="s">
        <v>83</v>
      </c>
      <c r="B56" s="38" t="s">
        <v>60</v>
      </c>
      <c r="C56" s="38" t="s">
        <v>42</v>
      </c>
      <c r="D56" s="39">
        <v>2016</v>
      </c>
      <c r="E56" s="40">
        <v>429</v>
      </c>
      <c r="F56" s="40">
        <v>261.03807009526599</v>
      </c>
      <c r="G56" s="41">
        <v>8920.6566657122803</v>
      </c>
      <c r="H56" s="41">
        <v>2328631</v>
      </c>
    </row>
    <row r="57" spans="1:8">
      <c r="A57" s="38" t="s">
        <v>83</v>
      </c>
      <c r="B57" s="38" t="s">
        <v>53</v>
      </c>
      <c r="C57" s="38" t="s">
        <v>44</v>
      </c>
      <c r="D57" s="39">
        <v>2017</v>
      </c>
      <c r="E57" s="40">
        <v>365</v>
      </c>
      <c r="F57" s="40">
        <v>260.476426875149</v>
      </c>
      <c r="G57" s="41">
        <v>10337.799210101601</v>
      </c>
      <c r="H57" s="41">
        <v>2692753</v>
      </c>
    </row>
    <row r="58" spans="1:8">
      <c r="A58" s="38" t="s">
        <v>83</v>
      </c>
      <c r="B58" s="38" t="s">
        <v>61</v>
      </c>
      <c r="C58" s="38" t="s">
        <v>44</v>
      </c>
      <c r="D58" s="39">
        <v>2014</v>
      </c>
      <c r="E58" s="40">
        <v>334</v>
      </c>
      <c r="F58" s="40">
        <v>256.92300611177399</v>
      </c>
      <c r="G58" s="41">
        <v>5317.42960926453</v>
      </c>
      <c r="H58" s="41">
        <v>1366170</v>
      </c>
    </row>
    <row r="59" spans="1:8">
      <c r="A59" s="38" t="s">
        <v>83</v>
      </c>
      <c r="B59" s="38" t="s">
        <v>60</v>
      </c>
      <c r="C59" s="38" t="s">
        <v>42</v>
      </c>
      <c r="D59" s="39">
        <v>2015</v>
      </c>
      <c r="E59" s="40">
        <v>449</v>
      </c>
      <c r="F59" s="40">
        <v>256.002459175387</v>
      </c>
      <c r="G59" s="41">
        <v>8181.9565591164501</v>
      </c>
      <c r="H59" s="41">
        <v>2094601</v>
      </c>
    </row>
    <row r="60" spans="1:8">
      <c r="A60" s="38" t="s">
        <v>83</v>
      </c>
      <c r="B60" s="38" t="s">
        <v>61</v>
      </c>
      <c r="C60" s="38" t="s">
        <v>44</v>
      </c>
      <c r="D60" s="39">
        <v>2018</v>
      </c>
      <c r="E60" s="40">
        <v>333</v>
      </c>
      <c r="F60" s="40">
        <v>251.616162612425</v>
      </c>
      <c r="G60" s="41">
        <v>6063.7519631446003</v>
      </c>
      <c r="H60" s="41">
        <v>1525738</v>
      </c>
    </row>
    <row r="61" spans="1:8">
      <c r="A61" s="38" t="s">
        <v>83</v>
      </c>
      <c r="B61" s="38" t="s">
        <v>61</v>
      </c>
      <c r="C61" s="38" t="s">
        <v>42</v>
      </c>
      <c r="D61" s="39">
        <v>2016</v>
      </c>
      <c r="E61" s="40">
        <v>358</v>
      </c>
      <c r="F61" s="40">
        <v>247.62164644203099</v>
      </c>
      <c r="G61" s="41">
        <v>4855.75076846717</v>
      </c>
      <c r="H61" s="41">
        <v>1202389</v>
      </c>
    </row>
    <row r="62" spans="1:8">
      <c r="A62" s="38" t="s">
        <v>83</v>
      </c>
      <c r="B62" s="38" t="s">
        <v>61</v>
      </c>
      <c r="C62" s="38" t="s">
        <v>42</v>
      </c>
      <c r="D62" s="39">
        <v>2014</v>
      </c>
      <c r="E62" s="40">
        <v>338</v>
      </c>
      <c r="F62" s="40">
        <v>243.17781569554401</v>
      </c>
      <c r="G62" s="41">
        <v>4943.612954831</v>
      </c>
      <c r="H62" s="41">
        <v>1202177</v>
      </c>
    </row>
    <row r="63" spans="1:8">
      <c r="A63" s="38" t="s">
        <v>83</v>
      </c>
      <c r="B63" s="38" t="s">
        <v>61</v>
      </c>
      <c r="C63" s="38" t="s">
        <v>42</v>
      </c>
      <c r="D63" s="39">
        <v>2015</v>
      </c>
      <c r="E63" s="40">
        <v>342</v>
      </c>
      <c r="F63" s="40">
        <v>242.61069302937801</v>
      </c>
      <c r="G63" s="41">
        <v>4838.8798751662798</v>
      </c>
      <c r="H63" s="41">
        <v>1173964</v>
      </c>
    </row>
    <row r="64" spans="1:8">
      <c r="A64" s="38" t="s">
        <v>83</v>
      </c>
      <c r="B64" s="38" t="s">
        <v>64</v>
      </c>
      <c r="C64" s="38" t="s">
        <v>44</v>
      </c>
      <c r="D64" s="39">
        <v>2015</v>
      </c>
      <c r="E64" s="40">
        <v>285</v>
      </c>
      <c r="F64" s="40">
        <v>234.29289392559599</v>
      </c>
      <c r="G64" s="41">
        <v>25936.894193341701</v>
      </c>
      <c r="H64" s="41">
        <v>6076830</v>
      </c>
    </row>
    <row r="65" spans="1:8">
      <c r="A65" s="38" t="s">
        <v>83</v>
      </c>
      <c r="B65" s="38" t="s">
        <v>64</v>
      </c>
      <c r="C65" s="38" t="s">
        <v>44</v>
      </c>
      <c r="D65" s="39">
        <v>2016</v>
      </c>
      <c r="E65" s="40">
        <v>302</v>
      </c>
      <c r="F65" s="40">
        <v>233.10659385578799</v>
      </c>
      <c r="G65" s="41">
        <v>21972.321397174601</v>
      </c>
      <c r="H65" s="41">
        <v>5121893</v>
      </c>
    </row>
    <row r="66" spans="1:8">
      <c r="A66" s="38" t="s">
        <v>83</v>
      </c>
      <c r="B66" s="38" t="s">
        <v>57</v>
      </c>
      <c r="C66" s="38" t="s">
        <v>44</v>
      </c>
      <c r="D66" s="39">
        <v>2019</v>
      </c>
      <c r="E66" s="40">
        <v>513</v>
      </c>
      <c r="F66" s="40">
        <v>231.24358219881401</v>
      </c>
      <c r="G66" s="41">
        <v>15884.747870935</v>
      </c>
      <c r="H66" s="41">
        <v>3673246</v>
      </c>
    </row>
    <row r="67" spans="1:8">
      <c r="A67" s="38" t="s">
        <v>52</v>
      </c>
      <c r="B67" s="38" t="s">
        <v>52</v>
      </c>
      <c r="C67" s="38" t="s">
        <v>42</v>
      </c>
      <c r="D67" s="39">
        <v>2019</v>
      </c>
      <c r="E67" s="40">
        <v>715</v>
      </c>
      <c r="F67" s="40">
        <v>230.91207571279401</v>
      </c>
      <c r="G67" s="41">
        <v>68673.827261089406</v>
      </c>
      <c r="H67" s="41">
        <v>15857616</v>
      </c>
    </row>
    <row r="68" spans="1:8">
      <c r="A68" s="38" t="s">
        <v>83</v>
      </c>
      <c r="B68" s="38" t="s">
        <v>60</v>
      </c>
      <c r="C68" s="38" t="s">
        <v>42</v>
      </c>
      <c r="D68" s="39">
        <v>2014</v>
      </c>
      <c r="E68" s="40">
        <v>385</v>
      </c>
      <c r="F68" s="40">
        <v>229.58057032266299</v>
      </c>
      <c r="G68" s="41">
        <v>8169.29759066315</v>
      </c>
      <c r="H68" s="41">
        <v>1875512</v>
      </c>
    </row>
    <row r="69" spans="1:8">
      <c r="A69" s="38" t="s">
        <v>83</v>
      </c>
      <c r="B69" s="38" t="s">
        <v>64</v>
      </c>
      <c r="C69" s="38" t="s">
        <v>44</v>
      </c>
      <c r="D69" s="39">
        <v>2017</v>
      </c>
      <c r="E69" s="40">
        <v>280</v>
      </c>
      <c r="F69" s="40">
        <v>222.290167353241</v>
      </c>
      <c r="G69" s="41">
        <v>19989.660599511899</v>
      </c>
      <c r="H69" s="41">
        <v>4443505</v>
      </c>
    </row>
    <row r="70" spans="1:8">
      <c r="A70" s="38" t="s">
        <v>83</v>
      </c>
      <c r="B70" s="38" t="s">
        <v>64</v>
      </c>
      <c r="C70" s="38" t="s">
        <v>44</v>
      </c>
      <c r="D70" s="39">
        <v>2018</v>
      </c>
      <c r="E70" s="40">
        <v>266</v>
      </c>
      <c r="F70" s="40">
        <v>221.12578506763299</v>
      </c>
      <c r="G70" s="41">
        <v>18611.651276856901</v>
      </c>
      <c r="H70" s="41">
        <v>4115516</v>
      </c>
    </row>
    <row r="71" spans="1:8">
      <c r="A71" s="38" t="s">
        <v>84</v>
      </c>
      <c r="B71" s="38" t="s">
        <v>38</v>
      </c>
      <c r="C71" s="38" t="s">
        <v>44</v>
      </c>
      <c r="D71" s="39">
        <v>2019</v>
      </c>
      <c r="E71" s="40">
        <v>409</v>
      </c>
      <c r="F71" s="40">
        <v>217.728528516681</v>
      </c>
      <c r="G71" s="41">
        <v>91857.158711600496</v>
      </c>
      <c r="H71" s="41">
        <v>19999924</v>
      </c>
    </row>
    <row r="72" spans="1:8">
      <c r="A72" s="38" t="s">
        <v>83</v>
      </c>
      <c r="B72" s="38" t="s">
        <v>53</v>
      </c>
      <c r="C72" s="38" t="s">
        <v>44</v>
      </c>
      <c r="D72" s="39">
        <v>2016</v>
      </c>
      <c r="E72" s="40">
        <v>333</v>
      </c>
      <c r="F72" s="40">
        <v>211.56415171051901</v>
      </c>
      <c r="G72" s="41">
        <v>9462.1795980782408</v>
      </c>
      <c r="H72" s="41">
        <v>2001858</v>
      </c>
    </row>
    <row r="73" spans="1:8">
      <c r="A73" s="38" t="s">
        <v>83</v>
      </c>
      <c r="B73" s="38" t="s">
        <v>60</v>
      </c>
      <c r="C73" s="38" t="s">
        <v>42</v>
      </c>
      <c r="D73" s="39">
        <v>2017</v>
      </c>
      <c r="E73" s="40">
        <v>361</v>
      </c>
      <c r="F73" s="40">
        <v>211.164152148874</v>
      </c>
      <c r="G73" s="41">
        <v>10259.8759209497</v>
      </c>
      <c r="H73" s="41">
        <v>2166518</v>
      </c>
    </row>
    <row r="74" spans="1:8">
      <c r="A74" s="38" t="s">
        <v>83</v>
      </c>
      <c r="B74" s="38" t="s">
        <v>60</v>
      </c>
      <c r="C74" s="38" t="s">
        <v>44</v>
      </c>
      <c r="D74" s="39">
        <v>2019</v>
      </c>
      <c r="E74" s="40">
        <v>491</v>
      </c>
      <c r="F74" s="40">
        <v>207.073745672607</v>
      </c>
      <c r="G74" s="41">
        <v>8900.4668071921897</v>
      </c>
      <c r="H74" s="41">
        <v>1843053</v>
      </c>
    </row>
    <row r="75" spans="1:8">
      <c r="A75" s="38" t="s">
        <v>83</v>
      </c>
      <c r="B75" s="38" t="s">
        <v>61</v>
      </c>
      <c r="C75" s="38" t="s">
        <v>42</v>
      </c>
      <c r="D75" s="39">
        <v>2017</v>
      </c>
      <c r="E75" s="40">
        <v>288</v>
      </c>
      <c r="F75" s="40">
        <v>197.520331484568</v>
      </c>
      <c r="G75" s="41">
        <v>5072.1006413371197</v>
      </c>
      <c r="H75" s="41">
        <v>1001843</v>
      </c>
    </row>
    <row r="76" spans="1:8">
      <c r="A76" s="38" t="s">
        <v>83</v>
      </c>
      <c r="B76" s="38" t="s">
        <v>60</v>
      </c>
      <c r="C76" s="38" t="s">
        <v>42</v>
      </c>
      <c r="D76" s="39">
        <v>2018</v>
      </c>
      <c r="E76" s="40">
        <v>311</v>
      </c>
      <c r="F76" s="40">
        <v>186.16965899215501</v>
      </c>
      <c r="G76" s="41">
        <v>10140.975764904601</v>
      </c>
      <c r="H76" s="41">
        <v>1887942</v>
      </c>
    </row>
    <row r="77" spans="1:8">
      <c r="A77" s="38" t="s">
        <v>83</v>
      </c>
      <c r="B77" s="38" t="s">
        <v>53</v>
      </c>
      <c r="C77" s="38" t="s">
        <v>44</v>
      </c>
      <c r="D77" s="39">
        <v>2015</v>
      </c>
      <c r="E77" s="40">
        <v>265</v>
      </c>
      <c r="F77" s="40">
        <v>180.84911687767999</v>
      </c>
      <c r="G77" s="41">
        <v>8844.1017994122103</v>
      </c>
      <c r="H77" s="41">
        <v>1599448</v>
      </c>
    </row>
    <row r="78" spans="1:8">
      <c r="A78" s="38" t="s">
        <v>83</v>
      </c>
      <c r="B78" s="38" t="s">
        <v>64</v>
      </c>
      <c r="C78" s="38" t="s">
        <v>42</v>
      </c>
      <c r="D78" s="39">
        <v>2014</v>
      </c>
      <c r="E78" s="40">
        <v>198</v>
      </c>
      <c r="F78" s="40">
        <v>163.48475234547701</v>
      </c>
      <c r="G78" s="41">
        <v>31019.528899450299</v>
      </c>
      <c r="H78" s="41">
        <v>5071220</v>
      </c>
    </row>
    <row r="79" spans="1:8">
      <c r="A79" s="38" t="s">
        <v>83</v>
      </c>
      <c r="B79" s="38" t="s">
        <v>53</v>
      </c>
      <c r="C79" s="38" t="s">
        <v>44</v>
      </c>
      <c r="D79" s="39">
        <v>2014</v>
      </c>
      <c r="E79" s="40">
        <v>241</v>
      </c>
      <c r="F79" s="40">
        <v>161.47653536818001</v>
      </c>
      <c r="G79" s="41">
        <v>8862.3031001815398</v>
      </c>
      <c r="H79" s="41">
        <v>1431054</v>
      </c>
    </row>
    <row r="80" spans="1:8">
      <c r="A80" s="38" t="s">
        <v>83</v>
      </c>
      <c r="B80" s="38" t="s">
        <v>56</v>
      </c>
      <c r="C80" s="38" t="s">
        <v>44</v>
      </c>
      <c r="D80" s="39">
        <v>2016</v>
      </c>
      <c r="E80" s="40">
        <v>240</v>
      </c>
      <c r="F80" s="40">
        <v>152.75325725670399</v>
      </c>
      <c r="G80" s="41">
        <v>13061.292674414901</v>
      </c>
      <c r="H80" s="41">
        <v>1995155</v>
      </c>
    </row>
    <row r="81" spans="1:8">
      <c r="A81" s="38" t="s">
        <v>83</v>
      </c>
      <c r="B81" s="38" t="s">
        <v>61</v>
      </c>
      <c r="C81" s="38" t="s">
        <v>42</v>
      </c>
      <c r="D81" s="39">
        <v>2018</v>
      </c>
      <c r="E81" s="40">
        <v>196</v>
      </c>
      <c r="F81" s="40">
        <v>148.98065865133299</v>
      </c>
      <c r="G81" s="41">
        <v>5592.6924175438598</v>
      </c>
      <c r="H81" s="41">
        <v>833203</v>
      </c>
    </row>
    <row r="82" spans="1:8">
      <c r="A82" s="38" t="s">
        <v>83</v>
      </c>
      <c r="B82" s="38" t="s">
        <v>53</v>
      </c>
      <c r="C82" s="38" t="s">
        <v>44</v>
      </c>
      <c r="D82" s="39">
        <v>2019</v>
      </c>
      <c r="E82" s="40">
        <v>316</v>
      </c>
      <c r="F82" s="40">
        <v>143.019021349018</v>
      </c>
      <c r="G82" s="41">
        <v>9473.7538211332903</v>
      </c>
      <c r="H82" s="41">
        <v>1354927</v>
      </c>
    </row>
    <row r="83" spans="1:8">
      <c r="A83" s="38" t="s">
        <v>83</v>
      </c>
      <c r="B83" s="38" t="s">
        <v>56</v>
      </c>
      <c r="C83" s="38" t="s">
        <v>44</v>
      </c>
      <c r="D83" s="39">
        <v>2015</v>
      </c>
      <c r="E83" s="40">
        <v>208</v>
      </c>
      <c r="F83" s="40">
        <v>136.405329966762</v>
      </c>
      <c r="G83" s="41">
        <v>13082.194078741901</v>
      </c>
      <c r="H83" s="41">
        <v>1784481</v>
      </c>
    </row>
    <row r="84" spans="1:8">
      <c r="A84" s="38" t="s">
        <v>101</v>
      </c>
      <c r="B84" s="38" t="s">
        <v>67</v>
      </c>
      <c r="C84" s="38" t="s">
        <v>42</v>
      </c>
      <c r="D84" s="39">
        <v>2017</v>
      </c>
      <c r="E84" s="40">
        <v>291</v>
      </c>
      <c r="F84" s="40">
        <v>133.901223121947</v>
      </c>
      <c r="G84" s="41">
        <v>72947.205202929996</v>
      </c>
      <c r="H84" s="41">
        <v>9767720</v>
      </c>
    </row>
    <row r="85" spans="1:8">
      <c r="A85" s="38" t="s">
        <v>101</v>
      </c>
      <c r="B85" s="38" t="s">
        <v>67</v>
      </c>
      <c r="C85" s="38" t="s">
        <v>42</v>
      </c>
      <c r="D85" s="39">
        <v>2018</v>
      </c>
      <c r="E85" s="40">
        <v>314</v>
      </c>
      <c r="F85" s="40">
        <v>131.029993391788</v>
      </c>
      <c r="G85" s="41">
        <v>70836.521927060603</v>
      </c>
      <c r="H85" s="41">
        <v>9281709</v>
      </c>
    </row>
    <row r="86" spans="1:8">
      <c r="A86" s="38" t="s">
        <v>83</v>
      </c>
      <c r="B86" s="38" t="s">
        <v>64</v>
      </c>
      <c r="C86" s="38" t="s">
        <v>42</v>
      </c>
      <c r="D86" s="39">
        <v>2016</v>
      </c>
      <c r="E86" s="40">
        <v>164</v>
      </c>
      <c r="F86" s="40">
        <v>127.068353897694</v>
      </c>
      <c r="G86" s="41">
        <v>20332.214282716701</v>
      </c>
      <c r="H86" s="41">
        <v>2583581</v>
      </c>
    </row>
    <row r="87" spans="1:8">
      <c r="A87" s="38" t="s">
        <v>83</v>
      </c>
      <c r="B87" s="38" t="s">
        <v>64</v>
      </c>
      <c r="C87" s="38" t="s">
        <v>44</v>
      </c>
      <c r="D87" s="39">
        <v>2019</v>
      </c>
      <c r="E87" s="40">
        <v>261</v>
      </c>
      <c r="F87" s="40">
        <v>126.16150557643201</v>
      </c>
      <c r="G87" s="41">
        <v>20613.1972515538</v>
      </c>
      <c r="H87" s="41">
        <v>2600592</v>
      </c>
    </row>
    <row r="88" spans="1:8">
      <c r="A88" s="38" t="s">
        <v>83</v>
      </c>
      <c r="B88" s="38" t="s">
        <v>64</v>
      </c>
      <c r="C88" s="38" t="s">
        <v>42</v>
      </c>
      <c r="D88" s="39">
        <v>2015</v>
      </c>
      <c r="E88" s="40">
        <v>158</v>
      </c>
      <c r="F88" s="40">
        <v>125.819040198312</v>
      </c>
      <c r="G88" s="41">
        <v>25888.808203161701</v>
      </c>
      <c r="H88" s="41">
        <v>3257305</v>
      </c>
    </row>
    <row r="89" spans="1:8">
      <c r="A89" s="38" t="s">
        <v>83</v>
      </c>
      <c r="B89" s="38" t="s">
        <v>61</v>
      </c>
      <c r="C89" s="38" t="s">
        <v>44</v>
      </c>
      <c r="D89" s="39">
        <v>2019</v>
      </c>
      <c r="E89" s="40">
        <v>261</v>
      </c>
      <c r="F89" s="40">
        <v>125.690273216139</v>
      </c>
      <c r="G89" s="41">
        <v>6287.1054360834396</v>
      </c>
      <c r="H89" s="41">
        <v>790228</v>
      </c>
    </row>
    <row r="90" spans="1:8">
      <c r="A90" s="38" t="s">
        <v>83</v>
      </c>
      <c r="B90" s="38" t="s">
        <v>64</v>
      </c>
      <c r="C90" s="38" t="s">
        <v>42</v>
      </c>
      <c r="D90" s="39">
        <v>2018</v>
      </c>
      <c r="E90" s="40">
        <v>152</v>
      </c>
      <c r="F90" s="40">
        <v>122.28753721913699</v>
      </c>
      <c r="G90" s="41">
        <v>17807.2520677047</v>
      </c>
      <c r="H90" s="41">
        <v>2177605</v>
      </c>
    </row>
    <row r="91" spans="1:8">
      <c r="A91" s="38" t="s">
        <v>83</v>
      </c>
      <c r="B91" s="38" t="s">
        <v>64</v>
      </c>
      <c r="C91" s="38" t="s">
        <v>42</v>
      </c>
      <c r="D91" s="39">
        <v>2017</v>
      </c>
      <c r="E91" s="40">
        <v>144</v>
      </c>
      <c r="F91" s="40">
        <v>118.030007638348</v>
      </c>
      <c r="G91" s="41">
        <v>18075.9202061326</v>
      </c>
      <c r="H91" s="41">
        <v>2133501</v>
      </c>
    </row>
    <row r="92" spans="1:8">
      <c r="A92" s="38" t="s">
        <v>83</v>
      </c>
      <c r="B92" s="38" t="s">
        <v>56</v>
      </c>
      <c r="C92" s="38" t="s">
        <v>44</v>
      </c>
      <c r="D92" s="39">
        <v>2017</v>
      </c>
      <c r="E92" s="40">
        <v>222</v>
      </c>
      <c r="F92" s="40">
        <v>110.76700189917599</v>
      </c>
      <c r="G92" s="41">
        <v>16433.052883898101</v>
      </c>
      <c r="H92" s="41">
        <v>1820240</v>
      </c>
    </row>
    <row r="93" spans="1:8">
      <c r="A93" s="38" t="s">
        <v>83</v>
      </c>
      <c r="B93" s="38" t="s">
        <v>60</v>
      </c>
      <c r="C93" s="38" t="s">
        <v>42</v>
      </c>
      <c r="D93" s="39">
        <v>2019</v>
      </c>
      <c r="E93" s="40">
        <v>249</v>
      </c>
      <c r="F93" s="40">
        <v>96.487565493078904</v>
      </c>
      <c r="G93" s="41">
        <v>9461.3227656312101</v>
      </c>
      <c r="H93" s="41">
        <v>912900</v>
      </c>
    </row>
    <row r="94" spans="1:8">
      <c r="A94" s="38" t="s">
        <v>101</v>
      </c>
      <c r="B94" s="38" t="s">
        <v>67</v>
      </c>
      <c r="C94" s="38" t="s">
        <v>42</v>
      </c>
      <c r="D94" s="39">
        <v>2019</v>
      </c>
      <c r="E94" s="40">
        <v>319</v>
      </c>
      <c r="F94" s="40">
        <v>94.6766085735796</v>
      </c>
      <c r="G94" s="41">
        <v>64780.478435003002</v>
      </c>
      <c r="H94" s="41">
        <v>6133196</v>
      </c>
    </row>
    <row r="95" spans="1:8">
      <c r="A95" s="38" t="s">
        <v>83</v>
      </c>
      <c r="B95" s="38" t="s">
        <v>55</v>
      </c>
      <c r="C95" s="38" t="s">
        <v>42</v>
      </c>
      <c r="D95" s="39">
        <v>2018</v>
      </c>
      <c r="E95" s="40">
        <v>116</v>
      </c>
      <c r="F95" s="40">
        <v>76.934162263931796</v>
      </c>
      <c r="G95" s="41">
        <v>12648.1132875895</v>
      </c>
      <c r="H95" s="41">
        <v>973072</v>
      </c>
    </row>
    <row r="96" spans="1:8">
      <c r="A96" s="38" t="s">
        <v>83</v>
      </c>
      <c r="B96" s="38" t="s">
        <v>65</v>
      </c>
      <c r="C96" s="38" t="s">
        <v>44</v>
      </c>
      <c r="D96" s="39">
        <v>2018</v>
      </c>
      <c r="E96" s="40">
        <v>103</v>
      </c>
      <c r="F96" s="40">
        <v>76.342382090540198</v>
      </c>
      <c r="G96" s="41">
        <v>24076.7572306047</v>
      </c>
      <c r="H96" s="41">
        <v>1838077</v>
      </c>
    </row>
    <row r="97" spans="1:8">
      <c r="A97" s="38" t="s">
        <v>83</v>
      </c>
      <c r="B97" s="38" t="s">
        <v>56</v>
      </c>
      <c r="C97" s="38" t="s">
        <v>44</v>
      </c>
      <c r="D97" s="39">
        <v>2018</v>
      </c>
      <c r="E97" s="40">
        <v>146</v>
      </c>
      <c r="F97" s="40">
        <v>75.898546960496503</v>
      </c>
      <c r="G97" s="41">
        <v>14565.931025997201</v>
      </c>
      <c r="H97" s="41">
        <v>1105533</v>
      </c>
    </row>
    <row r="98" spans="1:8">
      <c r="A98" s="38" t="s">
        <v>83</v>
      </c>
      <c r="B98" s="38" t="s">
        <v>64</v>
      </c>
      <c r="C98" s="38" t="s">
        <v>42</v>
      </c>
      <c r="D98" s="39">
        <v>2019</v>
      </c>
      <c r="E98" s="40">
        <v>153</v>
      </c>
      <c r="F98" s="40">
        <v>74.205398131070496</v>
      </c>
      <c r="G98" s="41">
        <v>25072.960281321801</v>
      </c>
      <c r="H98" s="41">
        <v>1860549</v>
      </c>
    </row>
    <row r="99" spans="1:8">
      <c r="A99" s="38" t="s">
        <v>83</v>
      </c>
      <c r="B99" s="38" t="s">
        <v>61</v>
      </c>
      <c r="C99" s="38" t="s">
        <v>42</v>
      </c>
      <c r="D99" s="39">
        <v>2019</v>
      </c>
      <c r="E99" s="40">
        <v>151</v>
      </c>
      <c r="F99" s="40">
        <v>71.010881083965899</v>
      </c>
      <c r="G99" s="41">
        <v>5746.0067213858601</v>
      </c>
      <c r="H99" s="41">
        <v>408029</v>
      </c>
    </row>
    <row r="100" spans="1:8">
      <c r="A100" s="38" t="s">
        <v>83</v>
      </c>
      <c r="B100" s="38" t="s">
        <v>65</v>
      </c>
      <c r="C100" s="38" t="s">
        <v>44</v>
      </c>
      <c r="D100" s="39">
        <v>2017</v>
      </c>
      <c r="E100" s="40">
        <v>86</v>
      </c>
      <c r="F100" s="40">
        <v>62.421849400713</v>
      </c>
      <c r="G100" s="41">
        <v>24462.844575421299</v>
      </c>
      <c r="H100" s="41">
        <v>1527016</v>
      </c>
    </row>
    <row r="101" spans="1:8">
      <c r="A101" s="38" t="s">
        <v>83</v>
      </c>
      <c r="B101" s="38" t="s">
        <v>55</v>
      </c>
      <c r="C101" s="38" t="s">
        <v>42</v>
      </c>
      <c r="D101" s="39">
        <v>2016</v>
      </c>
      <c r="E101" s="40">
        <v>81</v>
      </c>
      <c r="F101" s="40">
        <v>61.810891166146703</v>
      </c>
      <c r="G101" s="41">
        <v>10856.889252675001</v>
      </c>
      <c r="H101" s="41">
        <v>671074</v>
      </c>
    </row>
    <row r="102" spans="1:8">
      <c r="A102" s="38" t="s">
        <v>83</v>
      </c>
      <c r="B102" s="38" t="s">
        <v>55</v>
      </c>
      <c r="C102" s="38" t="s">
        <v>42</v>
      </c>
      <c r="D102" s="39">
        <v>2017</v>
      </c>
      <c r="E102" s="40">
        <v>91</v>
      </c>
      <c r="F102" s="40">
        <v>61.347877974928302</v>
      </c>
      <c r="G102" s="41">
        <v>12897.3328192926</v>
      </c>
      <c r="H102" s="41">
        <v>791224</v>
      </c>
    </row>
    <row r="103" spans="1:8">
      <c r="A103" s="38" t="s">
        <v>83</v>
      </c>
      <c r="B103" s="38" t="s">
        <v>53</v>
      </c>
      <c r="C103" s="38" t="s">
        <v>42</v>
      </c>
      <c r="D103" s="39">
        <v>2018</v>
      </c>
      <c r="E103" s="40">
        <v>84</v>
      </c>
      <c r="F103" s="40">
        <v>58.460209906619298</v>
      </c>
      <c r="G103" s="41">
        <v>10568.1283215859</v>
      </c>
      <c r="H103" s="41">
        <v>617815</v>
      </c>
    </row>
    <row r="104" spans="1:8">
      <c r="A104" s="38" t="s">
        <v>83</v>
      </c>
      <c r="B104" s="38" t="s">
        <v>53</v>
      </c>
      <c r="C104" s="38" t="s">
        <v>42</v>
      </c>
      <c r="D104" s="39">
        <v>2016</v>
      </c>
      <c r="E104" s="40">
        <v>97</v>
      </c>
      <c r="F104" s="40">
        <v>57.504046570907903</v>
      </c>
      <c r="G104" s="41">
        <v>10128.4002558292</v>
      </c>
      <c r="H104" s="41">
        <v>582424</v>
      </c>
    </row>
    <row r="105" spans="1:8">
      <c r="A105" s="38" t="s">
        <v>83</v>
      </c>
      <c r="B105" s="38" t="s">
        <v>53</v>
      </c>
      <c r="C105" s="38" t="s">
        <v>42</v>
      </c>
      <c r="D105" s="39">
        <v>2015</v>
      </c>
      <c r="E105" s="40">
        <v>91</v>
      </c>
      <c r="F105" s="40">
        <v>56.265691763625497</v>
      </c>
      <c r="G105" s="41">
        <v>9349.3385313726394</v>
      </c>
      <c r="H105" s="41">
        <v>526047</v>
      </c>
    </row>
    <row r="106" spans="1:8">
      <c r="A106" s="38" t="s">
        <v>83</v>
      </c>
      <c r="B106" s="38" t="s">
        <v>53</v>
      </c>
      <c r="C106" s="38" t="s">
        <v>42</v>
      </c>
      <c r="D106" s="39">
        <v>2017</v>
      </c>
      <c r="E106" s="40">
        <v>93</v>
      </c>
      <c r="F106" s="40">
        <v>55.731445773758097</v>
      </c>
      <c r="G106" s="41">
        <v>10676.70130819</v>
      </c>
      <c r="H106" s="41">
        <v>595028</v>
      </c>
    </row>
    <row r="107" spans="1:8">
      <c r="A107" s="38" t="s">
        <v>83</v>
      </c>
      <c r="B107" s="38" t="s">
        <v>55</v>
      </c>
      <c r="C107" s="38" t="s">
        <v>42</v>
      </c>
      <c r="D107" s="39">
        <v>2015</v>
      </c>
      <c r="E107" s="40">
        <v>74</v>
      </c>
      <c r="F107" s="40">
        <v>54.860213851820397</v>
      </c>
      <c r="G107" s="41">
        <v>9756.5970385337605</v>
      </c>
      <c r="H107" s="41">
        <v>535249</v>
      </c>
    </row>
    <row r="108" spans="1:8">
      <c r="A108" s="38" t="s">
        <v>83</v>
      </c>
      <c r="B108" s="38" t="s">
        <v>65</v>
      </c>
      <c r="C108" s="38" t="s">
        <v>44</v>
      </c>
      <c r="D108" s="39">
        <v>2014</v>
      </c>
      <c r="E108" s="40">
        <v>73</v>
      </c>
      <c r="F108" s="40">
        <v>54.446515675051302</v>
      </c>
      <c r="G108" s="41">
        <v>25737.900444603201</v>
      </c>
      <c r="H108" s="41">
        <v>1401339</v>
      </c>
    </row>
    <row r="109" spans="1:8">
      <c r="A109" s="38" t="s">
        <v>83</v>
      </c>
      <c r="B109" s="38" t="s">
        <v>53</v>
      </c>
      <c r="C109" s="38" t="s">
        <v>42</v>
      </c>
      <c r="D109" s="39">
        <v>2014</v>
      </c>
      <c r="E109" s="40">
        <v>86</v>
      </c>
      <c r="F109" s="40">
        <v>53.273914220367999</v>
      </c>
      <c r="G109" s="41">
        <v>8983.1394408228298</v>
      </c>
      <c r="H109" s="41">
        <v>478567</v>
      </c>
    </row>
    <row r="110" spans="1:8">
      <c r="A110" s="38" t="s">
        <v>83</v>
      </c>
      <c r="B110" s="38" t="s">
        <v>65</v>
      </c>
      <c r="C110" s="38" t="s">
        <v>44</v>
      </c>
      <c r="D110" s="39">
        <v>2016</v>
      </c>
      <c r="E110" s="40">
        <v>76</v>
      </c>
      <c r="F110" s="40">
        <v>53.186243083569202</v>
      </c>
      <c r="G110" s="41">
        <v>25251.9057961984</v>
      </c>
      <c r="H110" s="41">
        <v>1343054</v>
      </c>
    </row>
    <row r="111" spans="1:8">
      <c r="A111" s="38" t="s">
        <v>83</v>
      </c>
      <c r="B111" s="38" t="s">
        <v>55</v>
      </c>
      <c r="C111" s="38" t="s">
        <v>42</v>
      </c>
      <c r="D111" s="39">
        <v>2019</v>
      </c>
      <c r="E111" s="40">
        <v>104</v>
      </c>
      <c r="F111" s="40">
        <v>49.638301766244602</v>
      </c>
      <c r="G111" s="41">
        <v>12286.8828766972</v>
      </c>
      <c r="H111" s="41">
        <v>609900</v>
      </c>
    </row>
    <row r="112" spans="1:8">
      <c r="A112" s="38" t="s">
        <v>83</v>
      </c>
      <c r="B112" s="38" t="s">
        <v>56</v>
      </c>
      <c r="C112" s="38" t="s">
        <v>42</v>
      </c>
      <c r="D112" s="39">
        <v>2016</v>
      </c>
      <c r="E112" s="40">
        <v>76</v>
      </c>
      <c r="F112" s="40">
        <v>48.624604247009003</v>
      </c>
      <c r="G112" s="41">
        <v>14685.2403440162</v>
      </c>
      <c r="H112" s="41">
        <v>714064</v>
      </c>
    </row>
    <row r="113" spans="1:8">
      <c r="A113" s="38" t="s">
        <v>83</v>
      </c>
      <c r="B113" s="38" t="s">
        <v>65</v>
      </c>
      <c r="C113" s="38" t="s">
        <v>44</v>
      </c>
      <c r="D113" s="39">
        <v>2019</v>
      </c>
      <c r="E113" s="40">
        <v>100</v>
      </c>
      <c r="F113" s="40">
        <v>46.635565330887303</v>
      </c>
      <c r="G113" s="41">
        <v>22959.172734437801</v>
      </c>
      <c r="H113" s="41">
        <v>1070714</v>
      </c>
    </row>
    <row r="114" spans="1:8">
      <c r="A114" s="38" t="s">
        <v>83</v>
      </c>
      <c r="B114" s="38" t="s">
        <v>56</v>
      </c>
      <c r="C114" s="38" t="s">
        <v>42</v>
      </c>
      <c r="D114" s="39">
        <v>2015</v>
      </c>
      <c r="E114" s="40">
        <v>69</v>
      </c>
      <c r="F114" s="40">
        <v>45.441046092004299</v>
      </c>
      <c r="G114" s="41">
        <v>13255.108581357799</v>
      </c>
      <c r="H114" s="41">
        <v>602326</v>
      </c>
    </row>
    <row r="115" spans="1:8">
      <c r="A115" s="38" t="s">
        <v>83</v>
      </c>
      <c r="B115" s="38" t="s">
        <v>65</v>
      </c>
      <c r="C115" s="38" t="s">
        <v>42</v>
      </c>
      <c r="D115" s="39">
        <v>2018</v>
      </c>
      <c r="E115" s="40">
        <v>58</v>
      </c>
      <c r="F115" s="40">
        <v>43.035569276088502</v>
      </c>
      <c r="G115" s="41">
        <v>25084.831411764699</v>
      </c>
      <c r="H115" s="41">
        <v>1079540</v>
      </c>
    </row>
    <row r="116" spans="1:8">
      <c r="A116" s="38" t="s">
        <v>83</v>
      </c>
      <c r="B116" s="38" t="s">
        <v>55</v>
      </c>
      <c r="C116" s="38" t="s">
        <v>42</v>
      </c>
      <c r="D116" s="39">
        <v>2014</v>
      </c>
      <c r="E116" s="40">
        <v>63</v>
      </c>
      <c r="F116" s="40">
        <v>41.328721831537699</v>
      </c>
      <c r="G116" s="41">
        <v>9889.8533970168992</v>
      </c>
      <c r="H116" s="41">
        <v>408735</v>
      </c>
    </row>
    <row r="117" spans="1:8">
      <c r="A117" s="38" t="s">
        <v>83</v>
      </c>
      <c r="B117" s="38" t="s">
        <v>65</v>
      </c>
      <c r="C117" s="38" t="s">
        <v>44</v>
      </c>
      <c r="D117" s="39">
        <v>2015</v>
      </c>
      <c r="E117" s="40">
        <v>55</v>
      </c>
      <c r="F117" s="40">
        <v>37.906807773361301</v>
      </c>
      <c r="G117" s="41">
        <v>25683.328594189101</v>
      </c>
      <c r="H117" s="41">
        <v>973573</v>
      </c>
    </row>
    <row r="118" spans="1:8">
      <c r="A118" s="38" t="s">
        <v>83</v>
      </c>
      <c r="B118" s="38" t="s">
        <v>65</v>
      </c>
      <c r="C118" s="38" t="s">
        <v>42</v>
      </c>
      <c r="D118" s="39">
        <v>2017</v>
      </c>
      <c r="E118" s="40">
        <v>43</v>
      </c>
      <c r="F118" s="40">
        <v>37.325986492069603</v>
      </c>
      <c r="G118" s="41">
        <v>26380.494999354101</v>
      </c>
      <c r="H118" s="41">
        <v>984678</v>
      </c>
    </row>
    <row r="119" spans="1:8">
      <c r="A119" s="38" t="s">
        <v>83</v>
      </c>
      <c r="B119" s="38" t="s">
        <v>56</v>
      </c>
      <c r="C119" s="38" t="s">
        <v>44</v>
      </c>
      <c r="D119" s="39">
        <v>2014</v>
      </c>
      <c r="E119" s="40">
        <v>150</v>
      </c>
      <c r="F119" s="40">
        <v>35.939686641439302</v>
      </c>
      <c r="G119" s="41">
        <v>12380.018903308401</v>
      </c>
      <c r="H119" s="41">
        <v>444934</v>
      </c>
    </row>
    <row r="120" spans="1:8">
      <c r="A120" s="38" t="s">
        <v>101</v>
      </c>
      <c r="B120" s="38" t="s">
        <v>67</v>
      </c>
      <c r="C120" s="38" t="s">
        <v>44</v>
      </c>
      <c r="D120" s="39">
        <v>2015</v>
      </c>
      <c r="E120" s="40">
        <v>48</v>
      </c>
      <c r="F120" s="40">
        <v>35.6711937849931</v>
      </c>
      <c r="G120" s="41">
        <v>44154.339478893999</v>
      </c>
      <c r="H120" s="41">
        <v>1575038</v>
      </c>
    </row>
    <row r="121" spans="1:8">
      <c r="A121" s="38" t="s">
        <v>83</v>
      </c>
      <c r="B121" s="38" t="s">
        <v>63</v>
      </c>
      <c r="C121" s="38" t="s">
        <v>44</v>
      </c>
      <c r="D121" s="39">
        <v>2015</v>
      </c>
      <c r="E121" s="40">
        <v>65</v>
      </c>
      <c r="F121" s="40">
        <v>35.504070680470498</v>
      </c>
      <c r="G121" s="41">
        <v>14852.099770352699</v>
      </c>
      <c r="H121" s="41">
        <v>527310</v>
      </c>
    </row>
    <row r="122" spans="1:8">
      <c r="A122" s="38" t="s">
        <v>101</v>
      </c>
      <c r="B122" s="38" t="s">
        <v>67</v>
      </c>
      <c r="C122" s="38" t="s">
        <v>44</v>
      </c>
      <c r="D122" s="39">
        <v>2014</v>
      </c>
      <c r="E122" s="40">
        <v>50</v>
      </c>
      <c r="F122" s="40">
        <v>34.150647506139698</v>
      </c>
      <c r="G122" s="41">
        <v>44286.0709955235</v>
      </c>
      <c r="H122" s="41">
        <v>1512398</v>
      </c>
    </row>
    <row r="123" spans="1:8">
      <c r="A123" s="38" t="s">
        <v>83</v>
      </c>
      <c r="B123" s="38" t="s">
        <v>63</v>
      </c>
      <c r="C123" s="38" t="s">
        <v>44</v>
      </c>
      <c r="D123" s="39">
        <v>2016</v>
      </c>
      <c r="E123" s="40">
        <v>53</v>
      </c>
      <c r="F123" s="40">
        <v>33.501333149223903</v>
      </c>
      <c r="G123" s="41">
        <v>14906.093371737001</v>
      </c>
      <c r="H123" s="41">
        <v>499374</v>
      </c>
    </row>
    <row r="124" spans="1:8">
      <c r="A124" s="38" t="s">
        <v>83</v>
      </c>
      <c r="B124" s="38" t="s">
        <v>65</v>
      </c>
      <c r="C124" s="38" t="s">
        <v>42</v>
      </c>
      <c r="D124" s="39">
        <v>2016</v>
      </c>
      <c r="E124" s="40">
        <v>44</v>
      </c>
      <c r="F124" s="40">
        <v>32.243800280766798</v>
      </c>
      <c r="G124" s="41">
        <v>26525.409305123601</v>
      </c>
      <c r="H124" s="41">
        <v>855280</v>
      </c>
    </row>
    <row r="125" spans="1:8">
      <c r="A125" s="38" t="s">
        <v>83</v>
      </c>
      <c r="B125" s="38" t="s">
        <v>56</v>
      </c>
      <c r="C125" s="38" t="s">
        <v>42</v>
      </c>
      <c r="D125" s="39">
        <v>2017</v>
      </c>
      <c r="E125" s="40">
        <v>66</v>
      </c>
      <c r="F125" s="40">
        <v>31.624622877125599</v>
      </c>
      <c r="G125" s="41">
        <v>20407.452841652899</v>
      </c>
      <c r="H125" s="41">
        <v>645378</v>
      </c>
    </row>
    <row r="126" spans="1:8">
      <c r="A126" s="38" t="s">
        <v>83</v>
      </c>
      <c r="B126" s="38" t="s">
        <v>65</v>
      </c>
      <c r="C126" s="38" t="s">
        <v>42</v>
      </c>
      <c r="D126" s="39">
        <v>2019</v>
      </c>
      <c r="E126" s="40">
        <v>65</v>
      </c>
      <c r="F126" s="40">
        <v>29.789008450401699</v>
      </c>
      <c r="G126" s="41">
        <v>24479.566052497001</v>
      </c>
      <c r="H126" s="41">
        <v>729222</v>
      </c>
    </row>
    <row r="127" spans="1:8">
      <c r="A127" s="38" t="s">
        <v>83</v>
      </c>
      <c r="B127" s="38" t="s">
        <v>55</v>
      </c>
      <c r="C127" s="38" t="s">
        <v>44</v>
      </c>
      <c r="D127" s="39">
        <v>2018</v>
      </c>
      <c r="E127" s="40">
        <v>40</v>
      </c>
      <c r="F127" s="40">
        <v>28.983529881063099</v>
      </c>
      <c r="G127" s="41">
        <v>13103.1658862274</v>
      </c>
      <c r="H127" s="41">
        <v>379776</v>
      </c>
    </row>
    <row r="128" spans="1:8">
      <c r="A128" s="38" t="s">
        <v>83</v>
      </c>
      <c r="B128" s="38" t="s">
        <v>63</v>
      </c>
      <c r="C128" s="38" t="s">
        <v>44</v>
      </c>
      <c r="D128" s="39">
        <v>2018</v>
      </c>
      <c r="E128" s="40">
        <v>43</v>
      </c>
      <c r="F128" s="40">
        <v>28.5807905963939</v>
      </c>
      <c r="G128" s="41">
        <v>29655.0579012653</v>
      </c>
      <c r="H128" s="41">
        <v>847565</v>
      </c>
    </row>
    <row r="129" spans="1:8">
      <c r="A129" s="38" t="s">
        <v>101</v>
      </c>
      <c r="B129" s="38" t="s">
        <v>67</v>
      </c>
      <c r="C129" s="38" t="s">
        <v>44</v>
      </c>
      <c r="D129" s="39">
        <v>2016</v>
      </c>
      <c r="E129" s="40">
        <v>47</v>
      </c>
      <c r="F129" s="40">
        <v>28.430105830020999</v>
      </c>
      <c r="G129" s="41">
        <v>43028.6474244579</v>
      </c>
      <c r="H129" s="41">
        <v>1223309</v>
      </c>
    </row>
    <row r="130" spans="1:8">
      <c r="A130" s="38" t="s">
        <v>83</v>
      </c>
      <c r="B130" s="38" t="s">
        <v>53</v>
      </c>
      <c r="C130" s="38" t="s">
        <v>42</v>
      </c>
      <c r="D130" s="39">
        <v>2019</v>
      </c>
      <c r="E130" s="40">
        <v>64</v>
      </c>
      <c r="F130" s="40">
        <v>27.679421721181701</v>
      </c>
      <c r="G130" s="41">
        <v>10447.5448552707</v>
      </c>
      <c r="H130" s="41">
        <v>289182</v>
      </c>
    </row>
    <row r="131" spans="1:8">
      <c r="A131" s="38" t="s">
        <v>83</v>
      </c>
      <c r="B131" s="38" t="s">
        <v>63</v>
      </c>
      <c r="C131" s="38" t="s">
        <v>44</v>
      </c>
      <c r="D131" s="39">
        <v>2017</v>
      </c>
      <c r="E131" s="40">
        <v>64</v>
      </c>
      <c r="F131" s="40">
        <v>27.128737393164499</v>
      </c>
      <c r="G131" s="41">
        <v>20625.250334760702</v>
      </c>
      <c r="H131" s="41">
        <v>559537</v>
      </c>
    </row>
    <row r="132" spans="1:8">
      <c r="A132" s="38" t="s">
        <v>83</v>
      </c>
      <c r="B132" s="38" t="s">
        <v>56</v>
      </c>
      <c r="C132" s="38" t="s">
        <v>44</v>
      </c>
      <c r="D132" s="39">
        <v>2019</v>
      </c>
      <c r="E132" s="40">
        <v>120</v>
      </c>
      <c r="F132" s="40">
        <v>24.487644397101999</v>
      </c>
      <c r="G132" s="41">
        <v>15614.650139449501</v>
      </c>
      <c r="H132" s="41">
        <v>382366</v>
      </c>
    </row>
    <row r="133" spans="1:8">
      <c r="A133" s="38" t="s">
        <v>83</v>
      </c>
      <c r="B133" s="38" t="s">
        <v>65</v>
      </c>
      <c r="C133" s="38" t="s">
        <v>42</v>
      </c>
      <c r="D133" s="39">
        <v>2015</v>
      </c>
      <c r="E133" s="40">
        <v>33</v>
      </c>
      <c r="F133" s="40">
        <v>23.698604165913199</v>
      </c>
      <c r="G133" s="41">
        <v>27402.162399676301</v>
      </c>
      <c r="H133" s="41">
        <v>649393</v>
      </c>
    </row>
    <row r="134" spans="1:8">
      <c r="A134" s="38" t="s">
        <v>101</v>
      </c>
      <c r="B134" s="38" t="s">
        <v>67</v>
      </c>
      <c r="C134" s="38" t="s">
        <v>44</v>
      </c>
      <c r="D134" s="39">
        <v>2018</v>
      </c>
      <c r="E134" s="40">
        <v>34</v>
      </c>
      <c r="F134" s="40">
        <v>23.3972346331675</v>
      </c>
      <c r="G134" s="41">
        <v>43305.4596359719</v>
      </c>
      <c r="H134" s="41">
        <v>1013228</v>
      </c>
    </row>
    <row r="135" spans="1:8">
      <c r="A135" s="38" t="s">
        <v>101</v>
      </c>
      <c r="B135" s="38" t="s">
        <v>67</v>
      </c>
      <c r="C135" s="38" t="s">
        <v>44</v>
      </c>
      <c r="D135" s="39">
        <v>2017</v>
      </c>
      <c r="E135" s="40">
        <v>33</v>
      </c>
      <c r="F135" s="40">
        <v>22.3369618225076</v>
      </c>
      <c r="G135" s="41">
        <v>41879.643589549902</v>
      </c>
      <c r="H135" s="41">
        <v>935464</v>
      </c>
    </row>
    <row r="136" spans="1:8">
      <c r="A136" s="38" t="s">
        <v>83</v>
      </c>
      <c r="B136" s="38" t="s">
        <v>65</v>
      </c>
      <c r="C136" s="38" t="s">
        <v>42</v>
      </c>
      <c r="D136" s="39">
        <v>2014</v>
      </c>
      <c r="E136" s="40">
        <v>27</v>
      </c>
      <c r="F136" s="40">
        <v>21.8958664154889</v>
      </c>
      <c r="G136" s="41">
        <v>28980.2644918919</v>
      </c>
      <c r="H136" s="41">
        <v>634548</v>
      </c>
    </row>
    <row r="137" spans="1:8">
      <c r="A137" s="38" t="s">
        <v>83</v>
      </c>
      <c r="B137" s="38" t="s">
        <v>56</v>
      </c>
      <c r="C137" s="38" t="s">
        <v>42</v>
      </c>
      <c r="D137" s="39">
        <v>2018</v>
      </c>
      <c r="E137" s="40">
        <v>43</v>
      </c>
      <c r="F137" s="40">
        <v>21.342442364446701</v>
      </c>
      <c r="G137" s="41">
        <v>20348.842582490401</v>
      </c>
      <c r="H137" s="41">
        <v>434294</v>
      </c>
    </row>
    <row r="138" spans="1:8">
      <c r="A138" s="38" t="s">
        <v>83</v>
      </c>
      <c r="B138" s="38" t="s">
        <v>55</v>
      </c>
      <c r="C138" s="38" t="s">
        <v>44</v>
      </c>
      <c r="D138" s="39">
        <v>2019</v>
      </c>
      <c r="E138" s="40">
        <v>45</v>
      </c>
      <c r="F138" s="40">
        <v>18.843814965682199</v>
      </c>
      <c r="G138" s="41">
        <v>13232.352390113399</v>
      </c>
      <c r="H138" s="41">
        <v>249348</v>
      </c>
    </row>
    <row r="139" spans="1:8">
      <c r="A139" s="38" t="s">
        <v>83</v>
      </c>
      <c r="B139" s="38" t="s">
        <v>59</v>
      </c>
      <c r="C139" s="38" t="s">
        <v>42</v>
      </c>
      <c r="D139" s="39">
        <v>2018</v>
      </c>
      <c r="E139" s="40">
        <v>23</v>
      </c>
      <c r="F139" s="40">
        <v>18.7479246598086</v>
      </c>
      <c r="G139" s="41">
        <v>132306.91103200399</v>
      </c>
      <c r="H139" s="41">
        <v>2480480</v>
      </c>
    </row>
    <row r="140" spans="1:8">
      <c r="A140" s="38" t="s">
        <v>83</v>
      </c>
      <c r="B140" s="38" t="s">
        <v>59</v>
      </c>
      <c r="C140" s="38" t="s">
        <v>42</v>
      </c>
      <c r="D140" s="39">
        <v>2017</v>
      </c>
      <c r="E140" s="40">
        <v>24</v>
      </c>
      <c r="F140" s="40">
        <v>18.745184936783598</v>
      </c>
      <c r="G140" s="41">
        <v>138881.958688571</v>
      </c>
      <c r="H140" s="41">
        <v>2603368</v>
      </c>
    </row>
    <row r="141" spans="1:8">
      <c r="A141" s="38" t="s">
        <v>83</v>
      </c>
      <c r="B141" s="38" t="s">
        <v>59</v>
      </c>
      <c r="C141" s="38" t="s">
        <v>42</v>
      </c>
      <c r="D141" s="39">
        <v>2014</v>
      </c>
      <c r="E141" s="40">
        <v>20</v>
      </c>
      <c r="F141" s="40">
        <v>18.079432241718099</v>
      </c>
      <c r="G141" s="41">
        <v>150022.908006001</v>
      </c>
      <c r="H141" s="41">
        <v>2712329</v>
      </c>
    </row>
    <row r="142" spans="1:8">
      <c r="A142" s="38" t="s">
        <v>83</v>
      </c>
      <c r="B142" s="38" t="s">
        <v>58</v>
      </c>
      <c r="C142" s="38" t="s">
        <v>42</v>
      </c>
      <c r="D142" s="39">
        <v>2015</v>
      </c>
      <c r="E142" s="40">
        <v>23</v>
      </c>
      <c r="F142" s="40">
        <v>17.956144705594799</v>
      </c>
      <c r="G142" s="41">
        <v>54008.029891730199</v>
      </c>
      <c r="H142" s="41">
        <v>969776</v>
      </c>
    </row>
    <row r="143" spans="1:8">
      <c r="A143" s="38" t="s">
        <v>83</v>
      </c>
      <c r="B143" s="38" t="s">
        <v>55</v>
      </c>
      <c r="C143" s="38" t="s">
        <v>44</v>
      </c>
      <c r="D143" s="39">
        <v>2017</v>
      </c>
      <c r="E143" s="40">
        <v>26</v>
      </c>
      <c r="F143" s="40">
        <v>17.895870799045699</v>
      </c>
      <c r="G143" s="41">
        <v>13582.9098639314</v>
      </c>
      <c r="H143" s="41">
        <v>243078</v>
      </c>
    </row>
    <row r="144" spans="1:8">
      <c r="A144" s="38" t="s">
        <v>83</v>
      </c>
      <c r="B144" s="38" t="s">
        <v>59</v>
      </c>
      <c r="C144" s="38" t="s">
        <v>42</v>
      </c>
      <c r="D144" s="39">
        <v>2016</v>
      </c>
      <c r="E144" s="40">
        <v>20</v>
      </c>
      <c r="F144" s="40">
        <v>17.484912345301499</v>
      </c>
      <c r="G144" s="41">
        <v>148664.228259542</v>
      </c>
      <c r="H144" s="41">
        <v>2599381</v>
      </c>
    </row>
    <row r="145" spans="1:8">
      <c r="A145" s="38" t="s">
        <v>83</v>
      </c>
      <c r="B145" s="38" t="s">
        <v>55</v>
      </c>
      <c r="C145" s="38" t="s">
        <v>44</v>
      </c>
      <c r="D145" s="39">
        <v>2016</v>
      </c>
      <c r="E145" s="40">
        <v>20</v>
      </c>
      <c r="F145" s="40">
        <v>17.383542593377999</v>
      </c>
      <c r="G145" s="41">
        <v>12103.459284539</v>
      </c>
      <c r="H145" s="41">
        <v>210401</v>
      </c>
    </row>
    <row r="146" spans="1:8">
      <c r="A146" s="38" t="s">
        <v>83</v>
      </c>
      <c r="B146" s="38" t="s">
        <v>59</v>
      </c>
      <c r="C146" s="38" t="s">
        <v>42</v>
      </c>
      <c r="D146" s="39">
        <v>2015</v>
      </c>
      <c r="E146" s="40">
        <v>20</v>
      </c>
      <c r="F146" s="40">
        <v>17.010940261983301</v>
      </c>
      <c r="G146" s="41">
        <v>148167.82383469201</v>
      </c>
      <c r="H146" s="41">
        <v>2520474</v>
      </c>
    </row>
    <row r="147" spans="1:8">
      <c r="A147" s="38" t="s">
        <v>83</v>
      </c>
      <c r="B147" s="38" t="s">
        <v>58</v>
      </c>
      <c r="C147" s="38" t="s">
        <v>42</v>
      </c>
      <c r="D147" s="39">
        <v>2014</v>
      </c>
      <c r="E147" s="40">
        <v>20</v>
      </c>
      <c r="F147" s="40">
        <v>16.734228236462201</v>
      </c>
      <c r="G147" s="41">
        <v>56678.383167583503</v>
      </c>
      <c r="H147" s="41">
        <v>948469</v>
      </c>
    </row>
    <row r="148" spans="1:8">
      <c r="A148" s="38" t="s">
        <v>83</v>
      </c>
      <c r="B148" s="38" t="s">
        <v>55</v>
      </c>
      <c r="C148" s="38" t="s">
        <v>44</v>
      </c>
      <c r="D148" s="39">
        <v>2014</v>
      </c>
      <c r="E148" s="40">
        <v>23</v>
      </c>
      <c r="F148" s="40">
        <v>16.662995437813201</v>
      </c>
      <c r="G148" s="41">
        <v>9944.79057612627</v>
      </c>
      <c r="H148" s="41">
        <v>165710</v>
      </c>
    </row>
    <row r="149" spans="1:8">
      <c r="A149" s="38" t="s">
        <v>83</v>
      </c>
      <c r="B149" s="38" t="s">
        <v>58</v>
      </c>
      <c r="C149" s="38" t="s">
        <v>42</v>
      </c>
      <c r="D149" s="39">
        <v>2016</v>
      </c>
      <c r="E149" s="40">
        <v>21</v>
      </c>
      <c r="F149" s="40">
        <v>16.610940700339</v>
      </c>
      <c r="G149" s="41">
        <v>63383.165288075201</v>
      </c>
      <c r="H149" s="41">
        <v>1052854</v>
      </c>
    </row>
    <row r="150" spans="1:8">
      <c r="A150" s="38" t="s">
        <v>83</v>
      </c>
      <c r="B150" s="38" t="s">
        <v>55</v>
      </c>
      <c r="C150" s="38" t="s">
        <v>44</v>
      </c>
      <c r="D150" s="39">
        <v>2015</v>
      </c>
      <c r="E150" s="40">
        <v>22</v>
      </c>
      <c r="F150" s="40">
        <v>15.7287498863015</v>
      </c>
      <c r="G150" s="41">
        <v>10394.0237578819</v>
      </c>
      <c r="H150" s="41">
        <v>163485</v>
      </c>
    </row>
    <row r="151" spans="1:8">
      <c r="A151" s="38" t="s">
        <v>83</v>
      </c>
      <c r="B151" s="38" t="s">
        <v>56</v>
      </c>
      <c r="C151" s="38" t="s">
        <v>42</v>
      </c>
      <c r="D151" s="39">
        <v>2014</v>
      </c>
      <c r="E151" s="40">
        <v>63</v>
      </c>
      <c r="F151" s="40">
        <v>14.3205322514715</v>
      </c>
      <c r="G151" s="41">
        <v>12926.125701855801</v>
      </c>
      <c r="H151" s="41">
        <v>185109</v>
      </c>
    </row>
    <row r="152" spans="1:8">
      <c r="A152" s="38" t="s">
        <v>101</v>
      </c>
      <c r="B152" s="38" t="s">
        <v>67</v>
      </c>
      <c r="C152" s="38" t="s">
        <v>44</v>
      </c>
      <c r="D152" s="39">
        <v>2019</v>
      </c>
      <c r="E152" s="40">
        <v>32</v>
      </c>
      <c r="F152" s="40">
        <v>14.142450254849001</v>
      </c>
      <c r="G152" s="41">
        <v>42640.135841611802</v>
      </c>
      <c r="H152" s="41">
        <v>603036</v>
      </c>
    </row>
    <row r="153" spans="1:8">
      <c r="A153" s="43" t="s">
        <v>83</v>
      </c>
      <c r="B153" s="38" t="s">
        <v>19</v>
      </c>
      <c r="C153" s="38" t="s">
        <v>44</v>
      </c>
      <c r="D153" s="39">
        <v>2015</v>
      </c>
      <c r="E153" s="40">
        <v>46</v>
      </c>
      <c r="F153" s="40">
        <v>13.1780677500627</v>
      </c>
      <c r="G153" s="41">
        <v>17108.957418960501</v>
      </c>
      <c r="H153" s="41">
        <v>225463</v>
      </c>
    </row>
    <row r="154" spans="1:8">
      <c r="A154" s="38" t="s">
        <v>83</v>
      </c>
      <c r="B154" s="38" t="s">
        <v>63</v>
      </c>
      <c r="C154" s="38" t="s">
        <v>44</v>
      </c>
      <c r="D154" s="39">
        <v>2014</v>
      </c>
      <c r="E154" s="40">
        <v>59</v>
      </c>
      <c r="F154" s="40">
        <v>13.0109446455401</v>
      </c>
      <c r="G154" s="41">
        <v>15226.5654337334</v>
      </c>
      <c r="H154" s="41">
        <v>198112</v>
      </c>
    </row>
    <row r="155" spans="1:8">
      <c r="A155" s="38" t="s">
        <v>101</v>
      </c>
      <c r="B155" s="38" t="s">
        <v>102</v>
      </c>
      <c r="C155" s="38" t="s">
        <v>42</v>
      </c>
      <c r="D155" s="39">
        <v>2019</v>
      </c>
      <c r="E155" s="40">
        <v>51</v>
      </c>
      <c r="F155" s="40">
        <v>12.9397118468911</v>
      </c>
      <c r="G155" s="41">
        <v>225523.723752869</v>
      </c>
      <c r="H155" s="41">
        <v>2918212</v>
      </c>
    </row>
    <row r="156" spans="1:8">
      <c r="A156" s="38" t="s">
        <v>83</v>
      </c>
      <c r="B156" s="38" t="s">
        <v>58</v>
      </c>
      <c r="C156" s="38" t="s">
        <v>42</v>
      </c>
      <c r="D156" s="39">
        <v>2017</v>
      </c>
      <c r="E156" s="40">
        <v>16</v>
      </c>
      <c r="F156" s="40">
        <v>12.761629850268699</v>
      </c>
      <c r="G156" s="41">
        <v>73205.853089394601</v>
      </c>
      <c r="H156" s="41">
        <v>934226</v>
      </c>
    </row>
    <row r="157" spans="1:8">
      <c r="A157" s="38" t="s">
        <v>101</v>
      </c>
      <c r="B157" s="38" t="s">
        <v>102</v>
      </c>
      <c r="C157" s="38" t="s">
        <v>44</v>
      </c>
      <c r="D157" s="39">
        <v>2019</v>
      </c>
      <c r="E157" s="40">
        <v>46</v>
      </c>
      <c r="F157" s="40">
        <v>11.769850115232799</v>
      </c>
      <c r="G157" s="41">
        <v>220771.71540502799</v>
      </c>
      <c r="H157" s="41">
        <v>2598450</v>
      </c>
    </row>
    <row r="158" spans="1:8">
      <c r="A158" s="38" t="s">
        <v>83</v>
      </c>
      <c r="B158" s="38" t="s">
        <v>58</v>
      </c>
      <c r="C158" s="38" t="s">
        <v>42</v>
      </c>
      <c r="D158" s="39">
        <v>2018</v>
      </c>
      <c r="E158" s="40">
        <v>14</v>
      </c>
      <c r="F158" s="40">
        <v>11.6520420251594</v>
      </c>
      <c r="G158" s="41">
        <v>66613.3024858688</v>
      </c>
      <c r="H158" s="41">
        <v>776181</v>
      </c>
    </row>
    <row r="159" spans="1:8">
      <c r="A159" s="38" t="s">
        <v>83</v>
      </c>
      <c r="B159" s="38" t="s">
        <v>63</v>
      </c>
      <c r="C159" s="38" t="s">
        <v>44</v>
      </c>
      <c r="D159" s="39">
        <v>2019</v>
      </c>
      <c r="E159" s="40">
        <v>40</v>
      </c>
      <c r="F159" s="40">
        <v>9.7561536918863698</v>
      </c>
      <c r="G159" s="41">
        <v>29206.284464027001</v>
      </c>
      <c r="H159" s="41">
        <v>284941</v>
      </c>
    </row>
    <row r="160" spans="1:8">
      <c r="A160" s="43" t="s">
        <v>83</v>
      </c>
      <c r="B160" s="38" t="s">
        <v>19</v>
      </c>
      <c r="C160" s="38" t="s">
        <v>44</v>
      </c>
      <c r="D160" s="39">
        <v>2017</v>
      </c>
      <c r="E160" s="40">
        <v>40</v>
      </c>
      <c r="F160" s="40">
        <v>8.9342367843980401</v>
      </c>
      <c r="G160" s="41">
        <v>21509.839579760799</v>
      </c>
      <c r="H160" s="41">
        <v>192174</v>
      </c>
    </row>
    <row r="161" spans="1:8">
      <c r="A161" s="43" t="s">
        <v>83</v>
      </c>
      <c r="B161" s="38" t="s">
        <v>19</v>
      </c>
      <c r="C161" s="38" t="s">
        <v>44</v>
      </c>
      <c r="D161" s="39">
        <v>2014</v>
      </c>
      <c r="E161" s="40">
        <v>36</v>
      </c>
      <c r="F161" s="40">
        <v>8.8657437087740192</v>
      </c>
      <c r="G161" s="41">
        <v>20566.3513394314</v>
      </c>
      <c r="H161" s="41">
        <v>182336</v>
      </c>
    </row>
    <row r="162" spans="1:8">
      <c r="A162" s="38" t="s">
        <v>83</v>
      </c>
      <c r="B162" s="38" t="s">
        <v>59</v>
      </c>
      <c r="C162" s="38" t="s">
        <v>42</v>
      </c>
      <c r="D162" s="39">
        <v>2019</v>
      </c>
      <c r="E162" s="40">
        <v>19</v>
      </c>
      <c r="F162" s="40">
        <v>8.0684843085103495</v>
      </c>
      <c r="G162" s="41">
        <v>126191.730821868</v>
      </c>
      <c r="H162" s="41">
        <v>1018176</v>
      </c>
    </row>
    <row r="163" spans="1:8">
      <c r="A163" s="38" t="s">
        <v>83</v>
      </c>
      <c r="B163" s="38" t="s">
        <v>63</v>
      </c>
      <c r="C163" s="38" t="s">
        <v>42</v>
      </c>
      <c r="D163" s="39">
        <v>2018</v>
      </c>
      <c r="E163" s="40">
        <v>12</v>
      </c>
      <c r="F163" s="40">
        <v>7.9260187112123699</v>
      </c>
      <c r="G163" s="41">
        <v>29587.490081023199</v>
      </c>
      <c r="H163" s="41">
        <v>234511</v>
      </c>
    </row>
    <row r="164" spans="1:8">
      <c r="A164" s="43" t="s">
        <v>83</v>
      </c>
      <c r="B164" s="38" t="s">
        <v>19</v>
      </c>
      <c r="C164" s="38" t="s">
        <v>44</v>
      </c>
      <c r="D164" s="39">
        <v>2016</v>
      </c>
      <c r="E164" s="40">
        <v>39</v>
      </c>
      <c r="F164" s="40">
        <v>7.6383477935914597</v>
      </c>
      <c r="G164" s="41">
        <v>13377.631231420401</v>
      </c>
      <c r="H164" s="41">
        <v>102183</v>
      </c>
    </row>
    <row r="165" spans="1:8">
      <c r="A165" s="38" t="s">
        <v>83</v>
      </c>
      <c r="B165" s="38" t="s">
        <v>63</v>
      </c>
      <c r="C165" s="38" t="s">
        <v>42</v>
      </c>
      <c r="D165" s="39">
        <v>2017</v>
      </c>
      <c r="E165" s="40">
        <v>10</v>
      </c>
      <c r="F165" s="40">
        <v>6.84108839332779</v>
      </c>
      <c r="G165" s="41">
        <v>23624.018680656802</v>
      </c>
      <c r="H165" s="41">
        <v>161614</v>
      </c>
    </row>
    <row r="166" spans="1:8">
      <c r="A166" s="43" t="s">
        <v>83</v>
      </c>
      <c r="B166" s="38" t="s">
        <v>19</v>
      </c>
      <c r="C166" s="38" t="s">
        <v>42</v>
      </c>
      <c r="D166" s="39">
        <v>2014</v>
      </c>
      <c r="E166" s="40">
        <v>22</v>
      </c>
      <c r="F166" s="40">
        <v>6.8191706091280997</v>
      </c>
      <c r="G166" s="41">
        <v>26996.098287022902</v>
      </c>
      <c r="H166" s="41">
        <v>184091</v>
      </c>
    </row>
    <row r="167" spans="1:8">
      <c r="A167" s="38" t="s">
        <v>83</v>
      </c>
      <c r="B167" s="38" t="s">
        <v>63</v>
      </c>
      <c r="C167" s="38" t="s">
        <v>42</v>
      </c>
      <c r="D167" s="39">
        <v>2016</v>
      </c>
      <c r="E167" s="40">
        <v>10</v>
      </c>
      <c r="F167" s="40">
        <v>5.92328117996583</v>
      </c>
      <c r="G167" s="41">
        <v>16142.742019981501</v>
      </c>
      <c r="H167" s="41">
        <v>95618</v>
      </c>
    </row>
    <row r="168" spans="1:8">
      <c r="A168" s="38" t="s">
        <v>83</v>
      </c>
      <c r="B168" s="38" t="s">
        <v>59</v>
      </c>
      <c r="C168" s="38" t="s">
        <v>44</v>
      </c>
      <c r="D168" s="39">
        <v>2019</v>
      </c>
      <c r="E168" s="40">
        <v>40</v>
      </c>
      <c r="F168" s="40">
        <v>5.6904047228441401</v>
      </c>
      <c r="G168" s="41">
        <v>18177.9688858931</v>
      </c>
      <c r="H168" s="41">
        <v>103440</v>
      </c>
    </row>
    <row r="169" spans="1:8">
      <c r="A169" s="43" t="s">
        <v>83</v>
      </c>
      <c r="B169" s="38" t="s">
        <v>19</v>
      </c>
      <c r="C169" s="38" t="s">
        <v>42</v>
      </c>
      <c r="D169" s="39">
        <v>2015</v>
      </c>
      <c r="E169" s="40">
        <v>15</v>
      </c>
      <c r="F169" s="40">
        <v>5.5123227262216696</v>
      </c>
      <c r="G169" s="41">
        <v>44665.744773757498</v>
      </c>
      <c r="H169" s="41">
        <v>246212</v>
      </c>
    </row>
    <row r="170" spans="1:8">
      <c r="A170" s="43" t="s">
        <v>83</v>
      </c>
      <c r="B170" s="38" t="s">
        <v>19</v>
      </c>
      <c r="C170" s="38" t="s">
        <v>42</v>
      </c>
      <c r="D170" s="39">
        <v>2016</v>
      </c>
      <c r="E170" s="40">
        <v>13</v>
      </c>
      <c r="F170" s="40">
        <v>5.4383502045477199</v>
      </c>
      <c r="G170" s="41">
        <v>50911.763602216597</v>
      </c>
      <c r="H170" s="41">
        <v>276876</v>
      </c>
    </row>
    <row r="171" spans="1:8">
      <c r="A171" s="43" t="s">
        <v>83</v>
      </c>
      <c r="B171" s="38" t="s">
        <v>19</v>
      </c>
      <c r="C171" s="38" t="s">
        <v>44</v>
      </c>
      <c r="D171" s="39">
        <v>2018</v>
      </c>
      <c r="E171" s="40">
        <v>33</v>
      </c>
      <c r="F171" s="40">
        <v>5.4328707584978</v>
      </c>
      <c r="G171" s="41">
        <v>27592.778599697402</v>
      </c>
      <c r="H171" s="41">
        <v>149908</v>
      </c>
    </row>
    <row r="172" spans="1:8">
      <c r="A172" s="38" t="s">
        <v>83</v>
      </c>
      <c r="B172" s="38" t="s">
        <v>56</v>
      </c>
      <c r="C172" s="38" t="s">
        <v>42</v>
      </c>
      <c r="D172" s="39">
        <v>2019</v>
      </c>
      <c r="E172" s="40">
        <v>25</v>
      </c>
      <c r="F172" s="40">
        <v>5.30136405329967</v>
      </c>
      <c r="G172" s="41">
        <v>21462.400781395401</v>
      </c>
      <c r="H172" s="41">
        <v>113780</v>
      </c>
    </row>
    <row r="173" spans="1:8">
      <c r="A173" s="38" t="s">
        <v>83</v>
      </c>
      <c r="B173" s="38" t="s">
        <v>58</v>
      </c>
      <c r="C173" s="38" t="s">
        <v>42</v>
      </c>
      <c r="D173" s="39">
        <v>2019</v>
      </c>
      <c r="E173" s="40">
        <v>14</v>
      </c>
      <c r="F173" s="40">
        <v>5.2931448842247804</v>
      </c>
      <c r="G173" s="41">
        <v>47871.7294807453</v>
      </c>
      <c r="H173" s="41">
        <v>253392</v>
      </c>
    </row>
    <row r="174" spans="1:8">
      <c r="A174" s="38" t="s">
        <v>83</v>
      </c>
      <c r="B174" s="38" t="s">
        <v>59</v>
      </c>
      <c r="C174" s="38" t="s">
        <v>44</v>
      </c>
      <c r="D174" s="39">
        <v>2018</v>
      </c>
      <c r="E174" s="40">
        <v>10</v>
      </c>
      <c r="F174" s="40">
        <v>4.7561591713324196</v>
      </c>
      <c r="G174" s="41">
        <v>37359.7673246544</v>
      </c>
      <c r="H174" s="41">
        <v>177689</v>
      </c>
    </row>
    <row r="175" spans="1:8">
      <c r="A175" s="38" t="s">
        <v>83</v>
      </c>
      <c r="B175" s="38" t="s">
        <v>63</v>
      </c>
      <c r="C175" s="38" t="s">
        <v>42</v>
      </c>
      <c r="D175" s="39">
        <v>2015</v>
      </c>
      <c r="E175" s="40">
        <v>8</v>
      </c>
      <c r="F175" s="40">
        <v>4.3287623794384897</v>
      </c>
      <c r="G175" s="41">
        <v>14541.338720506301</v>
      </c>
      <c r="H175" s="41">
        <v>62946</v>
      </c>
    </row>
    <row r="176" spans="1:8">
      <c r="A176" s="43" t="s">
        <v>83</v>
      </c>
      <c r="B176" s="38" t="s">
        <v>19</v>
      </c>
      <c r="C176" s="38" t="s">
        <v>44</v>
      </c>
      <c r="D176" s="39">
        <v>2019</v>
      </c>
      <c r="E176" s="40">
        <v>27</v>
      </c>
      <c r="F176" s="40">
        <v>3.8767080803199101</v>
      </c>
      <c r="G176" s="41">
        <v>4236.3261973144899</v>
      </c>
      <c r="H176" s="41">
        <v>16423</v>
      </c>
    </row>
    <row r="177" spans="1:8">
      <c r="A177" s="38" t="s">
        <v>84</v>
      </c>
      <c r="B177" s="38" t="s">
        <v>66</v>
      </c>
      <c r="C177" s="38" t="s">
        <v>44</v>
      </c>
      <c r="D177" s="39">
        <v>2015</v>
      </c>
      <c r="E177" s="40">
        <v>17</v>
      </c>
      <c r="F177" s="40">
        <v>3.17259926290492</v>
      </c>
      <c r="G177" s="41">
        <v>5352.0784041450797</v>
      </c>
      <c r="H177" s="41">
        <v>16980</v>
      </c>
    </row>
    <row r="178" spans="1:8">
      <c r="A178" s="38" t="s">
        <v>101</v>
      </c>
      <c r="B178" s="38" t="s">
        <v>68</v>
      </c>
      <c r="C178" s="38" t="s">
        <v>42</v>
      </c>
      <c r="D178" s="39">
        <v>2018</v>
      </c>
      <c r="E178" s="40">
        <v>13</v>
      </c>
      <c r="F178" s="40">
        <v>3.0986267412309698</v>
      </c>
      <c r="G178" s="41">
        <v>51685.799347480097</v>
      </c>
      <c r="H178" s="41">
        <v>160155</v>
      </c>
    </row>
    <row r="179" spans="1:8">
      <c r="A179" s="38" t="s">
        <v>83</v>
      </c>
      <c r="B179" s="38" t="s">
        <v>58</v>
      </c>
      <c r="C179" s="38" t="s">
        <v>44</v>
      </c>
      <c r="D179" s="39">
        <v>2017</v>
      </c>
      <c r="E179" s="40">
        <v>3</v>
      </c>
      <c r="F179" s="40">
        <v>2.8328736078097498</v>
      </c>
      <c r="G179" s="41">
        <v>64908.296470793</v>
      </c>
      <c r="H179" s="41">
        <v>183877</v>
      </c>
    </row>
    <row r="180" spans="1:8">
      <c r="A180" s="38" t="s">
        <v>101</v>
      </c>
      <c r="B180" s="38" t="s">
        <v>68</v>
      </c>
      <c r="C180" s="38" t="s">
        <v>42</v>
      </c>
      <c r="D180" s="39">
        <v>2019</v>
      </c>
      <c r="E180" s="40">
        <v>23</v>
      </c>
      <c r="F180" s="40">
        <v>2.7808188703354899</v>
      </c>
      <c r="G180" s="41">
        <v>40192.8371503448</v>
      </c>
      <c r="H180" s="41">
        <v>111769</v>
      </c>
    </row>
    <row r="181" spans="1:8">
      <c r="A181" s="38" t="s">
        <v>83</v>
      </c>
      <c r="B181" s="38" t="s">
        <v>59</v>
      </c>
      <c r="C181" s="38" t="s">
        <v>44</v>
      </c>
      <c r="D181" s="39">
        <v>2017</v>
      </c>
      <c r="E181" s="40">
        <v>8</v>
      </c>
      <c r="F181" s="40">
        <v>2.6602710572372001</v>
      </c>
      <c r="G181" s="41">
        <v>50656.492177136999</v>
      </c>
      <c r="H181" s="41">
        <v>134760</v>
      </c>
    </row>
    <row r="182" spans="1:8">
      <c r="A182" s="38" t="s">
        <v>83</v>
      </c>
      <c r="B182" s="38" t="s">
        <v>63</v>
      </c>
      <c r="C182" s="38" t="s">
        <v>42</v>
      </c>
      <c r="D182" s="39">
        <v>2014</v>
      </c>
      <c r="E182" s="40">
        <v>8</v>
      </c>
      <c r="F182" s="40">
        <v>2.56986019741348</v>
      </c>
      <c r="G182" s="41">
        <v>15264.6435940299</v>
      </c>
      <c r="H182" s="41">
        <v>39228</v>
      </c>
    </row>
    <row r="183" spans="1:8">
      <c r="A183" s="38" t="s">
        <v>83</v>
      </c>
      <c r="B183" s="38" t="s">
        <v>63</v>
      </c>
      <c r="C183" s="38" t="s">
        <v>42</v>
      </c>
      <c r="D183" s="39">
        <v>2019</v>
      </c>
      <c r="E183" s="40">
        <v>10</v>
      </c>
      <c r="F183" s="40">
        <v>2.27123038769273</v>
      </c>
      <c r="G183" s="41">
        <v>28027.980052111001</v>
      </c>
      <c r="H183" s="41">
        <v>63658</v>
      </c>
    </row>
    <row r="184" spans="1:8">
      <c r="A184" s="38" t="s">
        <v>84</v>
      </c>
      <c r="B184" s="38" t="s">
        <v>66</v>
      </c>
      <c r="C184" s="38" t="s">
        <v>44</v>
      </c>
      <c r="D184" s="39">
        <v>2014</v>
      </c>
      <c r="E184" s="40">
        <v>16</v>
      </c>
      <c r="F184" s="40">
        <v>2.2684906646677598</v>
      </c>
      <c r="G184" s="41">
        <v>6153.8714782608704</v>
      </c>
      <c r="H184" s="41">
        <v>13960</v>
      </c>
    </row>
    <row r="185" spans="1:8">
      <c r="A185" s="38" t="s">
        <v>101</v>
      </c>
      <c r="B185" s="38" t="s">
        <v>68</v>
      </c>
      <c r="C185" s="38" t="s">
        <v>42</v>
      </c>
      <c r="D185" s="39">
        <v>2017</v>
      </c>
      <c r="E185" s="40">
        <v>5</v>
      </c>
      <c r="F185" s="40">
        <v>2.2465728804680798</v>
      </c>
      <c r="G185" s="41">
        <v>73518.647641463394</v>
      </c>
      <c r="H185" s="41">
        <v>165165</v>
      </c>
    </row>
    <row r="186" spans="1:8">
      <c r="A186" s="38" t="s">
        <v>83</v>
      </c>
      <c r="B186" s="38" t="s">
        <v>58</v>
      </c>
      <c r="C186" s="38" t="s">
        <v>44</v>
      </c>
      <c r="D186" s="39">
        <v>2018</v>
      </c>
      <c r="E186" s="40">
        <v>3</v>
      </c>
      <c r="F186" s="40">
        <v>1.9999978082215799</v>
      </c>
      <c r="G186" s="41">
        <v>88443.596924383601</v>
      </c>
      <c r="H186" s="41">
        <v>176887</v>
      </c>
    </row>
    <row r="187" spans="1:8">
      <c r="A187" s="43" t="s">
        <v>83</v>
      </c>
      <c r="B187" s="38" t="s">
        <v>19</v>
      </c>
      <c r="C187" s="38" t="s">
        <v>42</v>
      </c>
      <c r="D187" s="39">
        <v>2018</v>
      </c>
      <c r="E187" s="40">
        <v>6</v>
      </c>
      <c r="F187" s="40">
        <v>1.82739525764903</v>
      </c>
      <c r="G187" s="41">
        <v>27077.338519340301</v>
      </c>
      <c r="H187" s="41">
        <v>49481</v>
      </c>
    </row>
    <row r="188" spans="1:8">
      <c r="A188" s="38" t="s">
        <v>83</v>
      </c>
      <c r="B188" s="38" t="s">
        <v>58</v>
      </c>
      <c r="C188" s="38" t="s">
        <v>44</v>
      </c>
      <c r="D188" s="39">
        <v>2016</v>
      </c>
      <c r="E188" s="40">
        <v>3</v>
      </c>
      <c r="F188" s="40">
        <v>1.75342273597508</v>
      </c>
      <c r="G188" s="41">
        <v>49054.91313375</v>
      </c>
      <c r="H188" s="41">
        <v>86014</v>
      </c>
    </row>
    <row r="189" spans="1:8">
      <c r="A189" s="38" t="s">
        <v>101</v>
      </c>
      <c r="B189" s="38" t="s">
        <v>69</v>
      </c>
      <c r="C189" s="38" t="s">
        <v>42</v>
      </c>
      <c r="D189" s="39">
        <v>2017</v>
      </c>
      <c r="E189" s="40">
        <v>11</v>
      </c>
      <c r="F189" s="40">
        <v>1.66027215312641</v>
      </c>
      <c r="G189" s="41">
        <v>5365.9877287128702</v>
      </c>
      <c r="H189" s="41">
        <v>8909</v>
      </c>
    </row>
    <row r="190" spans="1:8">
      <c r="A190" s="38" t="s">
        <v>83</v>
      </c>
      <c r="B190" s="38" t="s">
        <v>57</v>
      </c>
      <c r="C190" s="38" t="s">
        <v>42</v>
      </c>
      <c r="D190" s="39">
        <v>2018</v>
      </c>
      <c r="E190" s="40">
        <v>6</v>
      </c>
      <c r="F190" s="40">
        <v>1.58903935447742</v>
      </c>
      <c r="G190" s="41">
        <v>2419.7009275862101</v>
      </c>
      <c r="H190" s="41">
        <v>3845</v>
      </c>
    </row>
    <row r="191" spans="1:8">
      <c r="A191" s="38" t="s">
        <v>84</v>
      </c>
      <c r="B191" s="38" t="s">
        <v>66</v>
      </c>
      <c r="C191" s="38" t="s">
        <v>44</v>
      </c>
      <c r="D191" s="39">
        <v>2016</v>
      </c>
      <c r="E191" s="40">
        <v>10</v>
      </c>
      <c r="F191" s="40">
        <v>1.58629963145246</v>
      </c>
      <c r="G191" s="41">
        <v>3692.87105906736</v>
      </c>
      <c r="H191" s="41">
        <v>5858</v>
      </c>
    </row>
    <row r="192" spans="1:8">
      <c r="A192" s="38" t="s">
        <v>83</v>
      </c>
      <c r="B192" s="38" t="s">
        <v>57</v>
      </c>
      <c r="C192" s="38" t="s">
        <v>42</v>
      </c>
      <c r="D192" s="39">
        <v>2017</v>
      </c>
      <c r="E192" s="40">
        <v>4</v>
      </c>
      <c r="F192" s="40">
        <v>1.5780804623775799</v>
      </c>
      <c r="G192" s="41">
        <v>6851.9953562500004</v>
      </c>
      <c r="H192" s="41">
        <v>10813</v>
      </c>
    </row>
    <row r="193" spans="1:8">
      <c r="A193" s="38" t="s">
        <v>83</v>
      </c>
      <c r="B193" s="38" t="s">
        <v>58</v>
      </c>
      <c r="C193" s="38" t="s">
        <v>44</v>
      </c>
      <c r="D193" s="39">
        <v>2019</v>
      </c>
      <c r="E193" s="40">
        <v>4</v>
      </c>
      <c r="F193" s="40">
        <v>1.5095873867535501</v>
      </c>
      <c r="G193" s="41">
        <v>86187.789552087095</v>
      </c>
      <c r="H193" s="41">
        <v>130108</v>
      </c>
    </row>
    <row r="194" spans="1:8">
      <c r="A194" s="43" t="s">
        <v>83</v>
      </c>
      <c r="B194" s="38" t="s">
        <v>19</v>
      </c>
      <c r="C194" s="38" t="s">
        <v>42</v>
      </c>
      <c r="D194" s="39">
        <v>2019</v>
      </c>
      <c r="E194" s="40">
        <v>8</v>
      </c>
      <c r="F194" s="40">
        <v>1.34794372828085</v>
      </c>
      <c r="G194" s="41">
        <v>31307.686748780499</v>
      </c>
      <c r="H194" s="41">
        <v>42201</v>
      </c>
    </row>
    <row r="195" spans="1:8">
      <c r="A195" s="38" t="s">
        <v>83</v>
      </c>
      <c r="B195" s="38" t="s">
        <v>57</v>
      </c>
      <c r="C195" s="38" t="s">
        <v>42</v>
      </c>
      <c r="D195" s="39">
        <v>2019</v>
      </c>
      <c r="E195" s="40">
        <v>4</v>
      </c>
      <c r="F195" s="40">
        <v>1.34520400525588</v>
      </c>
      <c r="G195" s="41">
        <v>6815.3231511201602</v>
      </c>
      <c r="H195" s="41">
        <v>9168</v>
      </c>
    </row>
    <row r="196" spans="1:8">
      <c r="A196" s="38" t="s">
        <v>84</v>
      </c>
      <c r="B196" s="38" t="s">
        <v>66</v>
      </c>
      <c r="C196" s="38" t="s">
        <v>44</v>
      </c>
      <c r="D196" s="39">
        <v>2018</v>
      </c>
      <c r="E196" s="40">
        <v>10</v>
      </c>
      <c r="F196" s="40">
        <v>1.3369848361809999</v>
      </c>
      <c r="G196" s="41">
        <v>4816.8085573770504</v>
      </c>
      <c r="H196" s="41">
        <v>6440</v>
      </c>
    </row>
    <row r="197" spans="1:8">
      <c r="A197" s="38" t="s">
        <v>101</v>
      </c>
      <c r="B197" s="38" t="s">
        <v>69</v>
      </c>
      <c r="C197" s="38" t="s">
        <v>42</v>
      </c>
      <c r="D197" s="39">
        <v>2019</v>
      </c>
      <c r="E197" s="40">
        <v>3</v>
      </c>
      <c r="F197" s="40">
        <v>1.09314948695947</v>
      </c>
      <c r="G197" s="41">
        <v>16913.514775939901</v>
      </c>
      <c r="H197" s="41">
        <v>18489</v>
      </c>
    </row>
    <row r="198" spans="1:8">
      <c r="A198" s="43" t="s">
        <v>83</v>
      </c>
      <c r="B198" s="38" t="s">
        <v>19</v>
      </c>
      <c r="C198" s="38" t="s">
        <v>42</v>
      </c>
      <c r="D198" s="39">
        <v>2017</v>
      </c>
      <c r="E198" s="40">
        <v>8</v>
      </c>
      <c r="F198" s="40">
        <v>1.08219059485962</v>
      </c>
      <c r="G198" s="41">
        <v>24068.7732121519</v>
      </c>
      <c r="H198" s="41">
        <v>26047</v>
      </c>
    </row>
    <row r="199" spans="1:8">
      <c r="A199" s="38" t="s">
        <v>101</v>
      </c>
      <c r="B199" s="38" t="s">
        <v>102</v>
      </c>
      <c r="C199" s="38" t="s">
        <v>44</v>
      </c>
      <c r="D199" s="39">
        <v>2015</v>
      </c>
      <c r="E199" s="40">
        <v>3</v>
      </c>
      <c r="F199" s="40">
        <v>1.0767111488097001</v>
      </c>
      <c r="G199" s="41">
        <v>185854.86016488599</v>
      </c>
      <c r="H199" s="41">
        <v>200112</v>
      </c>
    </row>
    <row r="200" spans="1:8">
      <c r="A200" s="38" t="s">
        <v>83</v>
      </c>
      <c r="B200" s="38" t="s">
        <v>58</v>
      </c>
      <c r="C200" s="38" t="s">
        <v>44</v>
      </c>
      <c r="D200" s="39">
        <v>2014</v>
      </c>
      <c r="E200" s="40">
        <v>2</v>
      </c>
      <c r="F200" s="40">
        <v>1.07123170275978</v>
      </c>
      <c r="G200" s="41">
        <v>46246.764236317103</v>
      </c>
      <c r="H200" s="41">
        <v>49541</v>
      </c>
    </row>
    <row r="201" spans="1:8">
      <c r="A201" s="38" t="s">
        <v>83</v>
      </c>
      <c r="B201" s="38" t="s">
        <v>59</v>
      </c>
      <c r="C201" s="38" t="s">
        <v>44</v>
      </c>
      <c r="D201" s="39">
        <v>2016</v>
      </c>
      <c r="E201" s="40">
        <v>1</v>
      </c>
      <c r="F201" s="40">
        <v>1.0027386271357499</v>
      </c>
      <c r="G201" s="41">
        <v>131630.51310491801</v>
      </c>
      <c r="H201" s="41">
        <v>131991</v>
      </c>
    </row>
    <row r="202" spans="1:8">
      <c r="A202" s="38" t="s">
        <v>83</v>
      </c>
      <c r="B202" s="38" t="s">
        <v>58</v>
      </c>
      <c r="C202" s="38" t="s">
        <v>44</v>
      </c>
      <c r="D202" s="39">
        <v>2015</v>
      </c>
      <c r="E202" s="40">
        <v>1</v>
      </c>
      <c r="F202" s="40">
        <v>0.99999890411078995</v>
      </c>
      <c r="G202" s="41">
        <v>50703.055564931499</v>
      </c>
      <c r="H202" s="41">
        <v>50703</v>
      </c>
    </row>
    <row r="203" spans="1:8">
      <c r="A203" s="38" t="s">
        <v>101</v>
      </c>
      <c r="B203" s="38" t="s">
        <v>102</v>
      </c>
      <c r="C203" s="38" t="s">
        <v>42</v>
      </c>
      <c r="D203" s="39">
        <v>2018</v>
      </c>
      <c r="E203" s="40">
        <v>2</v>
      </c>
      <c r="F203" s="40">
        <v>0.90410859823715295</v>
      </c>
      <c r="G203" s="41">
        <v>178986.24160363601</v>
      </c>
      <c r="H203" s="41">
        <v>161823</v>
      </c>
    </row>
    <row r="204" spans="1:8">
      <c r="A204" s="38" t="s">
        <v>101</v>
      </c>
      <c r="B204" s="38" t="s">
        <v>68</v>
      </c>
      <c r="C204" s="38" t="s">
        <v>42</v>
      </c>
      <c r="D204" s="39">
        <v>2015</v>
      </c>
      <c r="E204" s="40">
        <v>5</v>
      </c>
      <c r="F204" s="40">
        <v>0.83561552261312599</v>
      </c>
      <c r="G204" s="41">
        <v>53086.615554098396</v>
      </c>
      <c r="H204" s="41">
        <v>44360</v>
      </c>
    </row>
    <row r="205" spans="1:8">
      <c r="A205" s="38" t="s">
        <v>101</v>
      </c>
      <c r="B205" s="38" t="s">
        <v>102</v>
      </c>
      <c r="C205" s="38" t="s">
        <v>44</v>
      </c>
      <c r="D205" s="39">
        <v>2016</v>
      </c>
      <c r="E205" s="40">
        <v>1</v>
      </c>
      <c r="F205" s="40">
        <v>0.75342383186429396</v>
      </c>
      <c r="G205" s="41">
        <v>206456.17170763601</v>
      </c>
      <c r="H205" s="41">
        <v>155549</v>
      </c>
    </row>
    <row r="206" spans="1:8">
      <c r="A206" s="38" t="s">
        <v>84</v>
      </c>
      <c r="B206" s="38" t="s">
        <v>66</v>
      </c>
      <c r="C206" s="38" t="s">
        <v>44</v>
      </c>
      <c r="D206" s="39">
        <v>2017</v>
      </c>
      <c r="E206" s="40">
        <v>5</v>
      </c>
      <c r="F206" s="40">
        <v>0.75068410883933301</v>
      </c>
      <c r="G206" s="41">
        <v>2794.7840846715299</v>
      </c>
      <c r="H206" s="41">
        <v>2098</v>
      </c>
    </row>
    <row r="207" spans="1:8">
      <c r="A207" s="38" t="s">
        <v>84</v>
      </c>
      <c r="B207" s="38" t="s">
        <v>66</v>
      </c>
      <c r="C207" s="38" t="s">
        <v>44</v>
      </c>
      <c r="D207" s="39">
        <v>2019</v>
      </c>
      <c r="E207" s="40">
        <v>4</v>
      </c>
      <c r="F207" s="40">
        <v>0.59178017339159095</v>
      </c>
      <c r="G207" s="41">
        <v>2458.68325</v>
      </c>
      <c r="H207" s="41">
        <v>1455</v>
      </c>
    </row>
    <row r="208" spans="1:8">
      <c r="A208" s="38" t="s">
        <v>101</v>
      </c>
      <c r="B208" s="38" t="s">
        <v>68</v>
      </c>
      <c r="C208" s="38" t="s">
        <v>42</v>
      </c>
      <c r="D208" s="39">
        <v>2016</v>
      </c>
      <c r="E208" s="40">
        <v>4</v>
      </c>
      <c r="F208" s="40">
        <v>0.57808155826678498</v>
      </c>
      <c r="G208" s="41">
        <v>52771.100485308103</v>
      </c>
      <c r="H208" s="41">
        <v>30506</v>
      </c>
    </row>
    <row r="209" spans="1:8">
      <c r="A209" s="38" t="s">
        <v>101</v>
      </c>
      <c r="B209" s="38" t="s">
        <v>69</v>
      </c>
      <c r="C209" s="38" t="s">
        <v>42</v>
      </c>
      <c r="D209" s="39">
        <v>2014</v>
      </c>
      <c r="E209" s="40">
        <v>2</v>
      </c>
      <c r="F209" s="40">
        <v>0.42191734584400498</v>
      </c>
      <c r="G209" s="41">
        <v>573.57205714285703</v>
      </c>
      <c r="H209" s="41">
        <v>242</v>
      </c>
    </row>
    <row r="210" spans="1:8">
      <c r="A210" s="38" t="s">
        <v>101</v>
      </c>
      <c r="B210" s="38" t="s">
        <v>69</v>
      </c>
      <c r="C210" s="38" t="s">
        <v>42</v>
      </c>
      <c r="D210" s="39">
        <v>2018</v>
      </c>
      <c r="E210" s="40">
        <v>3</v>
      </c>
      <c r="F210" s="40">
        <v>0.41643789979408202</v>
      </c>
      <c r="G210" s="41">
        <v>5748.7563</v>
      </c>
      <c r="H210" s="41">
        <v>2394</v>
      </c>
    </row>
    <row r="211" spans="1:8">
      <c r="A211" s="38" t="s">
        <v>101</v>
      </c>
      <c r="B211" s="38" t="s">
        <v>68</v>
      </c>
      <c r="C211" s="38" t="s">
        <v>42</v>
      </c>
      <c r="D211" s="39">
        <v>2014</v>
      </c>
      <c r="E211" s="40">
        <v>4</v>
      </c>
      <c r="F211" s="40">
        <v>0.41643789979408202</v>
      </c>
      <c r="G211" s="41">
        <v>44044.982478947401</v>
      </c>
      <c r="H211" s="41">
        <v>18342</v>
      </c>
    </row>
    <row r="212" spans="1:8">
      <c r="A212" s="38" t="s">
        <v>101</v>
      </c>
      <c r="B212" s="38" t="s">
        <v>68</v>
      </c>
      <c r="C212" s="38" t="s">
        <v>44</v>
      </c>
      <c r="D212" s="39">
        <v>2019</v>
      </c>
      <c r="E212" s="40">
        <v>4</v>
      </c>
      <c r="F212" s="40">
        <v>0.41643789979408202</v>
      </c>
      <c r="G212" s="41">
        <v>48220.875213157902</v>
      </c>
      <c r="H212" s="41">
        <v>20081</v>
      </c>
    </row>
    <row r="213" spans="1:8">
      <c r="A213" s="38" t="s">
        <v>101</v>
      </c>
      <c r="B213" s="38" t="s">
        <v>68</v>
      </c>
      <c r="C213" s="38" t="s">
        <v>44</v>
      </c>
      <c r="D213" s="39">
        <v>2018</v>
      </c>
      <c r="E213" s="40">
        <v>2</v>
      </c>
      <c r="F213" s="40">
        <v>0.41369817676912102</v>
      </c>
      <c r="G213" s="41">
        <v>33732.3217350993</v>
      </c>
      <c r="H213" s="41">
        <v>13955</v>
      </c>
    </row>
    <row r="214" spans="1:8">
      <c r="A214" s="38" t="s">
        <v>101</v>
      </c>
      <c r="B214" s="38" t="s">
        <v>102</v>
      </c>
      <c r="C214" s="38" t="s">
        <v>42</v>
      </c>
      <c r="D214" s="39">
        <v>2016</v>
      </c>
      <c r="E214" s="40">
        <v>1</v>
      </c>
      <c r="F214" s="40">
        <v>0.41369817676912102</v>
      </c>
      <c r="G214" s="41">
        <v>190825.10978542999</v>
      </c>
      <c r="H214" s="41">
        <v>78944</v>
      </c>
    </row>
    <row r="215" spans="1:8">
      <c r="A215" s="38" t="s">
        <v>83</v>
      </c>
      <c r="B215" s="38" t="s">
        <v>59</v>
      </c>
      <c r="C215" s="38" t="s">
        <v>44</v>
      </c>
      <c r="D215" s="39">
        <v>2015</v>
      </c>
      <c r="E215" s="40">
        <v>1</v>
      </c>
      <c r="F215" s="40">
        <v>0.33424620904524999</v>
      </c>
      <c r="G215" s="41">
        <v>111313.15477377101</v>
      </c>
      <c r="H215" s="41">
        <v>37206</v>
      </c>
    </row>
    <row r="216" spans="1:8">
      <c r="A216" s="38" t="s">
        <v>101</v>
      </c>
      <c r="B216" s="38" t="s">
        <v>68</v>
      </c>
      <c r="C216" s="38" t="s">
        <v>44</v>
      </c>
      <c r="D216" s="39">
        <v>2016</v>
      </c>
      <c r="E216" s="40">
        <v>2</v>
      </c>
      <c r="F216" s="40">
        <v>0.25205451829641801</v>
      </c>
      <c r="G216" s="41">
        <v>30854.435986956501</v>
      </c>
      <c r="H216" s="41">
        <v>7777</v>
      </c>
    </row>
    <row r="217" spans="1:8">
      <c r="A217" s="38" t="s">
        <v>101</v>
      </c>
      <c r="B217" s="38" t="s">
        <v>102</v>
      </c>
      <c r="C217" s="38" t="s">
        <v>42</v>
      </c>
      <c r="D217" s="39">
        <v>2017</v>
      </c>
      <c r="E217" s="40">
        <v>1</v>
      </c>
      <c r="F217" s="40">
        <v>0.25205451829641801</v>
      </c>
      <c r="G217" s="41">
        <v>129920.305421739</v>
      </c>
      <c r="H217" s="41">
        <v>32747</v>
      </c>
    </row>
    <row r="218" spans="1:8">
      <c r="A218" s="38" t="s">
        <v>101</v>
      </c>
      <c r="B218" s="38" t="s">
        <v>68</v>
      </c>
      <c r="C218" s="38" t="s">
        <v>44</v>
      </c>
      <c r="D218" s="39">
        <v>2015</v>
      </c>
      <c r="E218" s="40">
        <v>2</v>
      </c>
      <c r="F218" s="40">
        <v>0.16164365847270301</v>
      </c>
      <c r="G218" s="41">
        <v>20155.445816949199</v>
      </c>
      <c r="H218" s="41">
        <v>3258</v>
      </c>
    </row>
    <row r="219" spans="1:8">
      <c r="A219" s="38" t="s">
        <v>101</v>
      </c>
      <c r="B219" s="38" t="s">
        <v>69</v>
      </c>
      <c r="C219" s="38" t="s">
        <v>42</v>
      </c>
      <c r="D219" s="39">
        <v>2016</v>
      </c>
      <c r="E219" s="40">
        <v>1</v>
      </c>
      <c r="F219" s="40">
        <v>8.4931413773793096E-2</v>
      </c>
      <c r="G219" s="41">
        <v>0</v>
      </c>
      <c r="H219" s="41">
        <v>0</v>
      </c>
    </row>
    <row r="220" spans="1:8">
      <c r="A220" s="38" t="s">
        <v>101</v>
      </c>
      <c r="B220" s="38" t="s">
        <v>68</v>
      </c>
      <c r="C220" s="38" t="s">
        <v>44</v>
      </c>
      <c r="D220" s="39">
        <v>2014</v>
      </c>
      <c r="E220" s="40">
        <v>1</v>
      </c>
      <c r="F220" s="40">
        <v>8.4931413773793096E-2</v>
      </c>
      <c r="G220" s="41">
        <v>82384.122541935503</v>
      </c>
      <c r="H220" s="41">
        <v>6997</v>
      </c>
    </row>
    <row r="221" spans="1:8">
      <c r="A221" s="38" t="s">
        <v>101</v>
      </c>
      <c r="B221" s="38" t="s">
        <v>102</v>
      </c>
      <c r="C221" s="38" t="s">
        <v>42</v>
      </c>
      <c r="D221" s="39">
        <v>2014</v>
      </c>
      <c r="E221" s="40">
        <v>1</v>
      </c>
      <c r="F221" s="40">
        <v>8.4931413773793096E-2</v>
      </c>
      <c r="G221" s="41">
        <v>152405.32830967699</v>
      </c>
      <c r="H221" s="41">
        <v>12944</v>
      </c>
    </row>
    <row r="222" spans="1:8">
      <c r="A222" s="38" t="s">
        <v>101</v>
      </c>
      <c r="B222" s="38" t="s">
        <v>102</v>
      </c>
      <c r="C222" s="38" t="s">
        <v>42</v>
      </c>
      <c r="D222" s="39">
        <v>2015</v>
      </c>
      <c r="E222" s="40">
        <v>1</v>
      </c>
      <c r="F222" s="40">
        <v>8.4931413773793096E-2</v>
      </c>
      <c r="G222" s="41">
        <v>66065.072400000005</v>
      </c>
      <c r="H222" s="41">
        <v>5611</v>
      </c>
    </row>
    <row r="223" spans="1:8">
      <c r="A223" s="38" t="s">
        <v>101</v>
      </c>
      <c r="B223" s="38" t="s">
        <v>102</v>
      </c>
      <c r="C223" s="38" t="s">
        <v>44</v>
      </c>
      <c r="D223" s="39">
        <v>2018</v>
      </c>
      <c r="E223" s="40">
        <v>1</v>
      </c>
      <c r="F223" s="40">
        <v>8.2191690748832105E-2</v>
      </c>
      <c r="G223" s="41">
        <v>229305.41795999999</v>
      </c>
      <c r="H223" s="41">
        <v>18847</v>
      </c>
    </row>
  </sheetData>
  <autoFilter ref="A3:H223" xr:uid="{E9EFA3E2-3BF7-48D7-ACFD-D66316AFFC5F}"/>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8094C-B31C-4E54-89AA-37639C697B92}">
  <sheetPr>
    <tabColor theme="7"/>
    <pageSetUpPr fitToPage="1"/>
  </sheetPr>
  <dimension ref="A1:EC486"/>
  <sheetViews>
    <sheetView zoomScale="80" zoomScaleNormal="80" workbookViewId="0">
      <selection sqref="A1:I1"/>
    </sheetView>
    <sheetView zoomScale="80" zoomScaleNormal="80" workbookViewId="1">
      <selection activeCell="B2" sqref="B2:K4"/>
    </sheetView>
  </sheetViews>
  <sheetFormatPr defaultColWidth="11" defaultRowHeight="15.75"/>
  <cols>
    <col min="1" max="1" width="1.375" style="184" customWidth="1"/>
    <col min="2" max="2" width="33.375" style="188" customWidth="1"/>
    <col min="3" max="3" width="54.25" style="184" customWidth="1"/>
    <col min="4" max="10" width="14.625" style="184" customWidth="1"/>
    <col min="11" max="11" width="11.75" style="187" customWidth="1"/>
    <col min="12" max="12" width="1.5" style="184" customWidth="1"/>
    <col min="13" max="13" width="34.5" style="184" customWidth="1"/>
    <col min="14" max="14" width="32.875" style="184" customWidth="1"/>
    <col min="15" max="15" width="15.625" style="184" customWidth="1"/>
    <col min="16" max="16" width="19.5" style="184" customWidth="1"/>
    <col min="17" max="21" width="15.625" style="184" customWidth="1"/>
    <col min="22" max="22" width="10.375" style="184" customWidth="1"/>
    <col min="23" max="23" width="6.5" customWidth="1"/>
    <col min="24" max="34" width="6.5" style="184" customWidth="1"/>
    <col min="35" max="16384" width="11" style="184"/>
  </cols>
  <sheetData>
    <row r="1" spans="1:133" ht="8.25" customHeight="1" thickBot="1"/>
    <row r="2" spans="1:133" ht="23.25" customHeight="1">
      <c r="B2" s="439" t="s">
        <v>205</v>
      </c>
      <c r="C2" s="440"/>
      <c r="D2" s="440"/>
      <c r="E2" s="440"/>
      <c r="F2" s="440"/>
      <c r="G2" s="440"/>
      <c r="H2" s="440"/>
      <c r="I2" s="440"/>
      <c r="J2" s="440"/>
      <c r="K2" s="441"/>
      <c r="M2" s="439" t="s">
        <v>205</v>
      </c>
      <c r="N2" s="440"/>
      <c r="O2" s="440"/>
      <c r="P2" s="440"/>
      <c r="Q2" s="440"/>
      <c r="R2" s="440"/>
      <c r="S2" s="440"/>
      <c r="T2" s="440"/>
      <c r="U2" s="440"/>
      <c r="V2" s="441"/>
    </row>
    <row r="3" spans="1:133">
      <c r="B3" s="442"/>
      <c r="C3" s="443"/>
      <c r="D3" s="443"/>
      <c r="E3" s="443"/>
      <c r="F3" s="443"/>
      <c r="G3" s="443"/>
      <c r="H3" s="443"/>
      <c r="I3" s="443"/>
      <c r="J3" s="443"/>
      <c r="K3" s="444"/>
      <c r="L3"/>
      <c r="M3" s="442"/>
      <c r="N3" s="443"/>
      <c r="O3" s="443"/>
      <c r="P3" s="443"/>
      <c r="Q3" s="443"/>
      <c r="R3" s="443"/>
      <c r="S3" s="443"/>
      <c r="T3" s="443"/>
      <c r="U3" s="443"/>
      <c r="V3" s="444"/>
    </row>
    <row r="4" spans="1:133" ht="37.5" customHeight="1">
      <c r="B4" s="445"/>
      <c r="C4" s="446"/>
      <c r="D4" s="446"/>
      <c r="E4" s="446"/>
      <c r="F4" s="446"/>
      <c r="G4" s="446"/>
      <c r="H4" s="446"/>
      <c r="I4" s="446"/>
      <c r="J4" s="446"/>
      <c r="K4" s="447"/>
      <c r="L4"/>
      <c r="M4" s="445"/>
      <c r="N4" s="446"/>
      <c r="O4" s="446"/>
      <c r="P4" s="446"/>
      <c r="Q4" s="446"/>
      <c r="R4" s="446"/>
      <c r="S4" s="446"/>
      <c r="T4" s="446"/>
      <c r="U4" s="446"/>
      <c r="V4" s="447"/>
    </row>
    <row r="5" spans="1:133" ht="7.5" hidden="1" customHeight="1" thickBot="1">
      <c r="B5" s="448"/>
      <c r="C5" s="449"/>
      <c r="D5" s="449"/>
      <c r="E5" s="449"/>
      <c r="F5" s="449"/>
      <c r="G5" s="449"/>
      <c r="H5" s="449"/>
      <c r="I5" s="449"/>
      <c r="J5" s="449"/>
      <c r="K5" s="450"/>
      <c r="L5"/>
      <c r="M5"/>
      <c r="N5"/>
      <c r="O5"/>
      <c r="P5"/>
      <c r="Q5"/>
    </row>
    <row r="6" spans="1:133" s="185" customFormat="1" ht="39.950000000000003" customHeight="1">
      <c r="A6" s="184"/>
      <c r="B6" s="451" t="s">
        <v>198</v>
      </c>
      <c r="C6" s="452"/>
      <c r="D6" s="310">
        <v>2014</v>
      </c>
      <c r="E6" s="234">
        <v>2015</v>
      </c>
      <c r="F6" s="234">
        <v>2016</v>
      </c>
      <c r="G6" s="314">
        <v>2017</v>
      </c>
      <c r="H6" s="234">
        <v>2018</v>
      </c>
      <c r="I6" s="234">
        <v>2019</v>
      </c>
      <c r="J6" s="234">
        <v>2020</v>
      </c>
      <c r="K6" s="345" t="s">
        <v>188</v>
      </c>
      <c r="L6"/>
      <c r="M6"/>
      <c r="N6"/>
      <c r="O6"/>
      <c r="P6"/>
      <c r="Q6"/>
      <c r="R6" s="184"/>
      <c r="S6" s="184"/>
      <c r="T6" s="184"/>
      <c r="U6" s="184"/>
      <c r="V6" s="184"/>
      <c r="W6"/>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row>
    <row r="7" spans="1:133" ht="18" customHeight="1">
      <c r="B7" s="453" t="s">
        <v>179</v>
      </c>
      <c r="C7" s="311" t="s">
        <v>191</v>
      </c>
      <c r="D7" s="236">
        <v>11590</v>
      </c>
      <c r="E7" s="236">
        <v>11493</v>
      </c>
      <c r="F7" s="236">
        <v>11267</v>
      </c>
      <c r="G7" s="236">
        <v>11108</v>
      </c>
      <c r="H7" s="236">
        <v>11074</v>
      </c>
      <c r="I7" s="236">
        <v>11153</v>
      </c>
      <c r="J7" s="236">
        <v>11016</v>
      </c>
      <c r="K7" s="326">
        <f>(J7/I7)-1</f>
        <v>-1.2283690486864507E-2</v>
      </c>
      <c r="L7"/>
      <c r="M7"/>
      <c r="N7"/>
      <c r="O7"/>
      <c r="P7"/>
      <c r="Q7"/>
    </row>
    <row r="8" spans="1:133" ht="18" customHeight="1">
      <c r="B8" s="454"/>
      <c r="C8" s="237" t="s">
        <v>181</v>
      </c>
      <c r="D8" s="238">
        <v>376</v>
      </c>
      <c r="E8" s="238">
        <v>377</v>
      </c>
      <c r="F8" s="238">
        <v>368</v>
      </c>
      <c r="G8" s="238">
        <v>391</v>
      </c>
      <c r="H8" s="238">
        <v>416</v>
      </c>
      <c r="I8" s="238">
        <v>424</v>
      </c>
      <c r="J8" s="238">
        <v>428</v>
      </c>
      <c r="K8" s="201">
        <f t="shared" ref="K8:K10" si="0">(J8/I8)-1</f>
        <v>9.4339622641510523E-3</v>
      </c>
      <c r="L8"/>
      <c r="M8"/>
      <c r="N8"/>
      <c r="O8"/>
      <c r="P8"/>
      <c r="Q8"/>
    </row>
    <row r="9" spans="1:133" ht="18" customHeight="1">
      <c r="B9" s="454"/>
      <c r="C9" s="239" t="s">
        <v>4</v>
      </c>
      <c r="D9" s="190">
        <v>6812</v>
      </c>
      <c r="E9" s="190">
        <v>6883</v>
      </c>
      <c r="F9" s="190">
        <v>6877</v>
      </c>
      <c r="G9" s="190">
        <v>6558</v>
      </c>
      <c r="H9" s="190">
        <v>6541</v>
      </c>
      <c r="I9" s="190">
        <v>6762</v>
      </c>
      <c r="J9" s="190">
        <v>6655</v>
      </c>
      <c r="K9" s="200">
        <f t="shared" si="0"/>
        <v>-1.5823720792664919E-2</v>
      </c>
      <c r="L9"/>
      <c r="M9"/>
      <c r="N9"/>
      <c r="O9"/>
      <c r="P9"/>
      <c r="Q9"/>
    </row>
    <row r="10" spans="1:133" ht="18" customHeight="1">
      <c r="B10" s="455"/>
      <c r="C10" s="313" t="s">
        <v>182</v>
      </c>
      <c r="D10" s="315">
        <v>3319</v>
      </c>
      <c r="E10" s="315">
        <v>3378</v>
      </c>
      <c r="F10" s="315">
        <v>3370</v>
      </c>
      <c r="G10" s="315">
        <v>3376</v>
      </c>
      <c r="H10" s="315">
        <v>3455</v>
      </c>
      <c r="I10" s="315">
        <v>3504</v>
      </c>
      <c r="J10" s="315">
        <v>3514</v>
      </c>
      <c r="K10" s="327">
        <f t="shared" si="0"/>
        <v>2.8538812785388057E-3</v>
      </c>
      <c r="L10"/>
      <c r="M10"/>
      <c r="N10"/>
      <c r="O10"/>
      <c r="P10"/>
      <c r="Q10"/>
    </row>
    <row r="11" spans="1:133" ht="39.950000000000003" customHeight="1">
      <c r="B11" s="456" t="s">
        <v>202</v>
      </c>
      <c r="C11" s="457"/>
      <c r="D11" s="310">
        <v>2014</v>
      </c>
      <c r="E11" s="234">
        <v>2015</v>
      </c>
      <c r="F11" s="234">
        <v>2016</v>
      </c>
      <c r="G11" s="314">
        <v>2017</v>
      </c>
      <c r="H11" s="234">
        <v>2018</v>
      </c>
      <c r="I11" s="234">
        <v>2019</v>
      </c>
      <c r="J11" s="234">
        <v>2020</v>
      </c>
      <c r="K11" s="345" t="s">
        <v>188</v>
      </c>
      <c r="L11"/>
      <c r="M11"/>
      <c r="N11"/>
      <c r="O11"/>
      <c r="P11"/>
      <c r="Q11"/>
    </row>
    <row r="12" spans="1:133" ht="18" customHeight="1">
      <c r="B12" s="453" t="s">
        <v>176</v>
      </c>
      <c r="C12" s="311" t="s">
        <v>191</v>
      </c>
      <c r="D12" s="236">
        <v>6431</v>
      </c>
      <c r="E12" s="236">
        <v>6339</v>
      </c>
      <c r="F12" s="236">
        <v>6040</v>
      </c>
      <c r="G12" s="236">
        <v>6075</v>
      </c>
      <c r="H12" s="236">
        <v>6008</v>
      </c>
      <c r="I12" s="236">
        <v>5962</v>
      </c>
      <c r="J12" s="236">
        <v>5615</v>
      </c>
      <c r="K12" s="326">
        <f>(J12/I12)-1</f>
        <v>-5.8201945655820153E-2</v>
      </c>
      <c r="L12"/>
      <c r="M12"/>
      <c r="N12"/>
      <c r="O12"/>
      <c r="P12"/>
      <c r="Q12"/>
    </row>
    <row r="13" spans="1:133" ht="18" customHeight="1">
      <c r="B13" s="458"/>
      <c r="C13" s="241" t="s">
        <v>4</v>
      </c>
      <c r="D13" s="242">
        <v>888</v>
      </c>
      <c r="E13" s="242">
        <v>988</v>
      </c>
      <c r="F13" s="242">
        <v>1022</v>
      </c>
      <c r="G13" s="242">
        <v>1083</v>
      </c>
      <c r="H13" s="242">
        <v>1120</v>
      </c>
      <c r="I13" s="242">
        <v>1155</v>
      </c>
      <c r="J13" s="242">
        <v>1055</v>
      </c>
      <c r="K13" s="328">
        <f>(J13/I13)-1</f>
        <v>-8.6580086580086535E-2</v>
      </c>
      <c r="L13"/>
      <c r="M13"/>
      <c r="N13"/>
      <c r="O13"/>
      <c r="P13"/>
      <c r="Q13"/>
    </row>
    <row r="14" spans="1:133" ht="8.1" hidden="1" customHeight="1">
      <c r="B14" s="448"/>
      <c r="C14" s="449"/>
      <c r="D14" s="449"/>
      <c r="E14" s="449"/>
      <c r="F14" s="449"/>
      <c r="G14" s="449"/>
      <c r="H14" s="449"/>
      <c r="I14" s="449"/>
      <c r="J14" s="449"/>
      <c r="K14" s="450"/>
      <c r="L14" s="20"/>
      <c r="M14" s="20"/>
      <c r="N14"/>
      <c r="O14"/>
      <c r="P14"/>
      <c r="Q14"/>
    </row>
    <row r="15" spans="1:133" ht="17.100000000000001" hidden="1" customHeight="1" thickBot="1">
      <c r="B15" s="448"/>
      <c r="C15" s="449"/>
      <c r="D15" s="449"/>
      <c r="E15" s="449"/>
      <c r="F15" s="449"/>
      <c r="G15" s="449"/>
      <c r="H15" s="449"/>
      <c r="I15" s="449"/>
      <c r="J15" s="449"/>
      <c r="K15" s="450"/>
      <c r="L15" s="209"/>
      <c r="M15" s="209"/>
    </row>
    <row r="16" spans="1:133" s="185" customFormat="1" ht="39.950000000000003" customHeight="1">
      <c r="A16" s="184"/>
      <c r="B16" s="456" t="s">
        <v>201</v>
      </c>
      <c r="C16" s="497"/>
      <c r="D16" s="233">
        <v>2014</v>
      </c>
      <c r="E16" s="234">
        <v>2015</v>
      </c>
      <c r="F16" s="234">
        <v>2016</v>
      </c>
      <c r="G16" s="314">
        <v>2017</v>
      </c>
      <c r="H16" s="234">
        <v>2018</v>
      </c>
      <c r="I16" s="234">
        <v>2019</v>
      </c>
      <c r="J16" s="234">
        <v>2020</v>
      </c>
      <c r="K16" s="345" t="s">
        <v>188</v>
      </c>
      <c r="L16" s="184"/>
      <c r="M16" s="184"/>
      <c r="N16" s="184"/>
      <c r="O16" s="184"/>
      <c r="P16" s="184"/>
      <c r="Q16" s="184"/>
      <c r="R16" s="184"/>
      <c r="S16" s="184"/>
      <c r="T16" s="184"/>
      <c r="U16" s="184"/>
      <c r="V16" s="184"/>
      <c r="W16"/>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row>
    <row r="17" spans="1:133" ht="16.5" customHeight="1">
      <c r="B17" s="329" t="s">
        <v>173</v>
      </c>
      <c r="C17" s="316" t="s">
        <v>192</v>
      </c>
      <c r="D17" s="243">
        <v>155</v>
      </c>
      <c r="E17" s="243">
        <v>106</v>
      </c>
      <c r="F17" s="317">
        <v>98</v>
      </c>
      <c r="G17" s="244">
        <v>83</v>
      </c>
      <c r="H17" s="243">
        <v>98</v>
      </c>
      <c r="I17" s="243">
        <v>93</v>
      </c>
      <c r="J17" s="243">
        <v>118</v>
      </c>
      <c r="K17" s="330">
        <f>(J17/I17)-1</f>
        <v>0.26881720430107525</v>
      </c>
      <c r="N17" s="186"/>
      <c r="O17" s="186"/>
      <c r="P17" s="186"/>
      <c r="Q17" s="186"/>
    </row>
    <row r="18" spans="1:133" ht="27" hidden="1" customHeight="1">
      <c r="B18" s="331"/>
      <c r="C18" s="245"/>
      <c r="D18" s="245"/>
      <c r="E18" s="245"/>
      <c r="F18" s="245"/>
      <c r="G18" s="245"/>
      <c r="H18" s="245"/>
      <c r="I18" s="245"/>
      <c r="J18" s="245"/>
      <c r="K18" s="332"/>
      <c r="N18" s="184" t="s">
        <v>177</v>
      </c>
    </row>
    <row r="19" spans="1:133" ht="7.5" hidden="1" customHeight="1">
      <c r="B19" s="331"/>
      <c r="C19" s="245"/>
      <c r="D19" s="245"/>
      <c r="E19" s="245"/>
      <c r="F19" s="245"/>
      <c r="G19" s="245"/>
      <c r="H19" s="245"/>
      <c r="I19" s="245"/>
      <c r="J19" s="245"/>
      <c r="K19" s="332"/>
    </row>
    <row r="20" spans="1:133" s="185" customFormat="1" ht="39.950000000000003" customHeight="1">
      <c r="A20" s="184"/>
      <c r="B20" s="456" t="s">
        <v>200</v>
      </c>
      <c r="C20" s="457"/>
      <c r="D20" s="310">
        <v>2014</v>
      </c>
      <c r="E20" s="234">
        <v>2015</v>
      </c>
      <c r="F20" s="234">
        <v>2016</v>
      </c>
      <c r="G20" s="234">
        <v>2017</v>
      </c>
      <c r="H20" s="234">
        <v>2018</v>
      </c>
      <c r="I20" s="234">
        <v>2019</v>
      </c>
      <c r="J20" s="234">
        <v>2020</v>
      </c>
      <c r="K20" s="345" t="s">
        <v>188</v>
      </c>
      <c r="L20" s="184"/>
      <c r="M20" s="184"/>
      <c r="N20" s="184"/>
      <c r="O20" s="184"/>
      <c r="P20" s="184"/>
      <c r="Q20" s="184"/>
      <c r="R20" s="184"/>
      <c r="S20" s="184"/>
      <c r="T20" s="184"/>
      <c r="U20" s="184"/>
      <c r="V20" s="184"/>
      <c r="W20"/>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row>
    <row r="21" spans="1:133" ht="17.100000000000001" customHeight="1">
      <c r="B21" s="498" t="s">
        <v>197</v>
      </c>
      <c r="C21" s="312" t="s">
        <v>10</v>
      </c>
      <c r="D21" s="236">
        <v>3797</v>
      </c>
      <c r="E21" s="236">
        <v>3824</v>
      </c>
      <c r="F21" s="236">
        <v>3894</v>
      </c>
      <c r="G21" s="236">
        <v>3729</v>
      </c>
      <c r="H21" s="236">
        <v>3717</v>
      </c>
      <c r="I21" s="236">
        <v>3682</v>
      </c>
      <c r="J21" s="236">
        <v>3755</v>
      </c>
      <c r="K21" s="326">
        <f t="shared" ref="K21:K43" si="1">(J21/I21)-1</f>
        <v>1.9826181423139522E-2</v>
      </c>
      <c r="L21" s="183"/>
      <c r="M21" s="183"/>
    </row>
    <row r="22" spans="1:133" ht="17.100000000000001" customHeight="1">
      <c r="B22" s="498"/>
      <c r="C22" s="248" t="s">
        <v>11</v>
      </c>
      <c r="D22" s="240">
        <v>571</v>
      </c>
      <c r="E22" s="240">
        <v>739</v>
      </c>
      <c r="F22" s="240">
        <v>691</v>
      </c>
      <c r="G22" s="240">
        <v>639</v>
      </c>
      <c r="H22" s="240">
        <v>652</v>
      </c>
      <c r="I22" s="240">
        <v>707</v>
      </c>
      <c r="J22" s="240">
        <v>654</v>
      </c>
      <c r="K22" s="200">
        <f t="shared" si="1"/>
        <v>-7.4964639321075E-2</v>
      </c>
    </row>
    <row r="23" spans="1:133" ht="17.100000000000001" customHeight="1">
      <c r="B23" s="498"/>
      <c r="C23" s="248" t="s">
        <v>12</v>
      </c>
      <c r="D23" s="190">
        <v>601</v>
      </c>
      <c r="E23" s="190">
        <v>617</v>
      </c>
      <c r="F23" s="190">
        <v>591</v>
      </c>
      <c r="G23" s="190">
        <v>542</v>
      </c>
      <c r="H23" s="190">
        <v>542</v>
      </c>
      <c r="I23" s="190">
        <v>609</v>
      </c>
      <c r="J23" s="190">
        <v>651</v>
      </c>
      <c r="K23" s="200">
        <f t="shared" si="1"/>
        <v>6.8965517241379226E-2</v>
      </c>
    </row>
    <row r="24" spans="1:133" ht="17.100000000000001" customHeight="1">
      <c r="B24" s="498"/>
      <c r="C24" s="248" t="s">
        <v>13</v>
      </c>
      <c r="D24" s="240">
        <v>351</v>
      </c>
      <c r="E24" s="240">
        <v>285</v>
      </c>
      <c r="F24" s="240">
        <v>278</v>
      </c>
      <c r="G24" s="240">
        <v>277</v>
      </c>
      <c r="H24" s="240">
        <v>273</v>
      </c>
      <c r="I24" s="240">
        <v>302</v>
      </c>
      <c r="J24" s="240">
        <v>361</v>
      </c>
      <c r="K24" s="200">
        <f t="shared" si="1"/>
        <v>0.19536423841059603</v>
      </c>
    </row>
    <row r="25" spans="1:133" ht="17.100000000000001" customHeight="1">
      <c r="B25" s="498"/>
      <c r="C25" s="248" t="s">
        <v>19</v>
      </c>
      <c r="D25" s="240">
        <v>273</v>
      </c>
      <c r="E25" s="240">
        <v>275</v>
      </c>
      <c r="F25" s="240">
        <v>279</v>
      </c>
      <c r="G25" s="240">
        <v>280</v>
      </c>
      <c r="H25" s="240">
        <v>291</v>
      </c>
      <c r="I25" s="240">
        <v>321</v>
      </c>
      <c r="J25" s="240">
        <v>356</v>
      </c>
      <c r="K25" s="200">
        <f t="shared" si="1"/>
        <v>0.10903426791277249</v>
      </c>
      <c r="N25" s="184" t="s">
        <v>177</v>
      </c>
    </row>
    <row r="26" spans="1:133" ht="17.100000000000001" customHeight="1">
      <c r="B26" s="498"/>
      <c r="C26" s="248" t="s">
        <v>15</v>
      </c>
      <c r="D26" s="240">
        <v>73</v>
      </c>
      <c r="E26" s="240">
        <v>55</v>
      </c>
      <c r="F26" s="240">
        <v>73</v>
      </c>
      <c r="G26" s="240">
        <v>83</v>
      </c>
      <c r="H26" s="240">
        <v>104</v>
      </c>
      <c r="I26" s="240">
        <v>129</v>
      </c>
      <c r="J26" s="240">
        <v>150</v>
      </c>
      <c r="K26" s="200">
        <f t="shared" si="1"/>
        <v>0.16279069767441867</v>
      </c>
      <c r="L26"/>
      <c r="M26"/>
      <c r="N26"/>
      <c r="O26"/>
      <c r="P26"/>
      <c r="Q26"/>
      <c r="R26"/>
    </row>
    <row r="27" spans="1:133" ht="17.100000000000001" customHeight="1">
      <c r="B27" s="499"/>
      <c r="C27" s="249" t="s">
        <v>189</v>
      </c>
      <c r="D27" s="240">
        <v>426</v>
      </c>
      <c r="E27" s="240">
        <v>425</v>
      </c>
      <c r="F27" s="240">
        <v>418</v>
      </c>
      <c r="G27" s="240">
        <v>426</v>
      </c>
      <c r="H27" s="240">
        <v>452</v>
      </c>
      <c r="I27" s="240">
        <v>468</v>
      </c>
      <c r="J27" s="240">
        <v>471</v>
      </c>
      <c r="K27" s="200">
        <f t="shared" si="1"/>
        <v>6.4102564102563875E-3</v>
      </c>
      <c r="L27"/>
      <c r="M27"/>
      <c r="N27"/>
      <c r="O27"/>
      <c r="P27"/>
      <c r="Q27"/>
      <c r="R27"/>
    </row>
    <row r="28" spans="1:133" ht="8.1" customHeight="1">
      <c r="B28" s="433"/>
      <c r="C28" s="434"/>
      <c r="D28" s="435"/>
      <c r="E28" s="435"/>
      <c r="F28" s="435"/>
      <c r="G28" s="435"/>
      <c r="H28" s="435"/>
      <c r="I28" s="435"/>
      <c r="J28" s="435"/>
      <c r="K28" s="436"/>
      <c r="L28"/>
      <c r="M28"/>
      <c r="N28"/>
      <c r="O28"/>
      <c r="P28"/>
      <c r="Q28"/>
      <c r="R28"/>
    </row>
    <row r="29" spans="1:133" ht="17.100000000000001" customHeight="1">
      <c r="B29" s="437" t="s">
        <v>157</v>
      </c>
      <c r="C29" s="248" t="s">
        <v>10</v>
      </c>
      <c r="D29" s="240">
        <v>1414</v>
      </c>
      <c r="E29" s="240">
        <v>1384</v>
      </c>
      <c r="F29" s="240">
        <v>1415</v>
      </c>
      <c r="G29" s="240">
        <v>1223</v>
      </c>
      <c r="H29" s="240">
        <v>1107</v>
      </c>
      <c r="I29" s="240">
        <v>1065</v>
      </c>
      <c r="J29" s="240">
        <v>1007</v>
      </c>
      <c r="K29" s="200">
        <f t="shared" si="1"/>
        <v>-5.4460093896713579E-2</v>
      </c>
      <c r="L29"/>
      <c r="M29"/>
      <c r="N29"/>
      <c r="O29"/>
      <c r="P29"/>
      <c r="Q29"/>
      <c r="R29"/>
    </row>
    <row r="30" spans="1:133" ht="17.100000000000001" customHeight="1">
      <c r="B30" s="437"/>
      <c r="C30" s="248" t="s">
        <v>11</v>
      </c>
      <c r="D30" s="240">
        <v>527</v>
      </c>
      <c r="E30" s="240">
        <v>606</v>
      </c>
      <c r="F30" s="240">
        <v>579</v>
      </c>
      <c r="G30" s="240">
        <v>525</v>
      </c>
      <c r="H30" s="240">
        <v>497</v>
      </c>
      <c r="I30" s="240">
        <v>487</v>
      </c>
      <c r="J30" s="240">
        <v>461</v>
      </c>
      <c r="K30" s="200">
        <f t="shared" si="1"/>
        <v>-5.3388090349075989E-2</v>
      </c>
      <c r="L30"/>
      <c r="M30"/>
      <c r="N30"/>
      <c r="O30"/>
      <c r="P30"/>
      <c r="Q30"/>
      <c r="R30"/>
    </row>
    <row r="31" spans="1:133" ht="17.100000000000001" customHeight="1">
      <c r="B31" s="437"/>
      <c r="C31" s="248" t="s">
        <v>12</v>
      </c>
      <c r="D31" s="240">
        <v>133</v>
      </c>
      <c r="E31" s="240">
        <v>142</v>
      </c>
      <c r="F31" s="240">
        <v>148</v>
      </c>
      <c r="G31" s="240">
        <v>158</v>
      </c>
      <c r="H31" s="240">
        <v>178</v>
      </c>
      <c r="I31" s="240">
        <v>186</v>
      </c>
      <c r="J31" s="240">
        <v>180</v>
      </c>
      <c r="K31" s="200">
        <f t="shared" si="1"/>
        <v>-3.2258064516129004E-2</v>
      </c>
      <c r="L31"/>
      <c r="M31"/>
      <c r="N31"/>
      <c r="O31"/>
      <c r="P31"/>
      <c r="Q31"/>
      <c r="R31"/>
    </row>
    <row r="32" spans="1:133" ht="17.100000000000001" customHeight="1">
      <c r="B32" s="437"/>
      <c r="C32" s="248" t="s">
        <v>13</v>
      </c>
      <c r="D32" s="240">
        <v>200</v>
      </c>
      <c r="E32" s="240">
        <v>158</v>
      </c>
      <c r="F32" s="240">
        <v>144</v>
      </c>
      <c r="G32" s="240">
        <v>146</v>
      </c>
      <c r="H32" s="240">
        <v>158</v>
      </c>
      <c r="I32" s="240">
        <v>175</v>
      </c>
      <c r="J32" s="240">
        <v>194</v>
      </c>
      <c r="K32" s="200">
        <f t="shared" si="1"/>
        <v>0.10857142857142854</v>
      </c>
      <c r="L32"/>
      <c r="M32"/>
      <c r="N32"/>
      <c r="O32"/>
      <c r="P32"/>
      <c r="Q32"/>
      <c r="R32"/>
    </row>
    <row r="33" spans="1:133" ht="17.100000000000001" customHeight="1">
      <c r="B33" s="437"/>
      <c r="C33" s="248" t="s">
        <v>19</v>
      </c>
      <c r="D33" s="240">
        <v>60</v>
      </c>
      <c r="E33" s="240">
        <v>61</v>
      </c>
      <c r="F33" s="240">
        <v>49</v>
      </c>
      <c r="G33" s="240">
        <v>56</v>
      </c>
      <c r="H33" s="240">
        <v>46</v>
      </c>
      <c r="I33" s="240">
        <v>55</v>
      </c>
      <c r="J33" s="240">
        <v>76</v>
      </c>
      <c r="K33" s="200">
        <f t="shared" si="1"/>
        <v>0.38181818181818183</v>
      </c>
      <c r="L33"/>
      <c r="M33"/>
      <c r="N33"/>
      <c r="O33"/>
      <c r="P33"/>
      <c r="Q33"/>
      <c r="R33"/>
    </row>
    <row r="34" spans="1:133" ht="17.100000000000001" customHeight="1">
      <c r="B34" s="437"/>
      <c r="C34" s="248" t="s">
        <v>15</v>
      </c>
      <c r="D34" s="240">
        <v>27</v>
      </c>
      <c r="E34" s="240">
        <v>33</v>
      </c>
      <c r="F34" s="240">
        <v>45</v>
      </c>
      <c r="G34" s="240">
        <v>48</v>
      </c>
      <c r="H34" s="240">
        <v>64</v>
      </c>
      <c r="I34" s="240">
        <v>95</v>
      </c>
      <c r="J34" s="240">
        <v>110</v>
      </c>
      <c r="K34" s="200">
        <f t="shared" si="1"/>
        <v>0.15789473684210531</v>
      </c>
      <c r="L34"/>
      <c r="M34"/>
      <c r="N34"/>
      <c r="O34"/>
      <c r="P34"/>
      <c r="Q34"/>
      <c r="R34"/>
    </row>
    <row r="35" spans="1:133" ht="17.100000000000001" customHeight="1">
      <c r="B35" s="438"/>
      <c r="C35" s="249" t="s">
        <v>189</v>
      </c>
      <c r="D35" s="250">
        <v>4079</v>
      </c>
      <c r="E35" s="250">
        <v>4008</v>
      </c>
      <c r="F35" s="250">
        <v>3981</v>
      </c>
      <c r="G35" s="250">
        <v>3685</v>
      </c>
      <c r="H35" s="250">
        <v>3779</v>
      </c>
      <c r="I35" s="250">
        <v>3954</v>
      </c>
      <c r="J35" s="250">
        <v>3963</v>
      </c>
      <c r="K35" s="333">
        <f t="shared" si="1"/>
        <v>2.2761760242793194E-3</v>
      </c>
      <c r="L35"/>
      <c r="M35"/>
      <c r="N35"/>
      <c r="O35"/>
      <c r="P35"/>
      <c r="Q35"/>
      <c r="R35"/>
    </row>
    <row r="36" spans="1:133" ht="8.1" customHeight="1">
      <c r="B36" s="484"/>
      <c r="C36" s="434"/>
      <c r="D36" s="434"/>
      <c r="E36" s="434"/>
      <c r="F36" s="434"/>
      <c r="G36" s="434"/>
      <c r="H36" s="434"/>
      <c r="I36" s="434"/>
      <c r="J36" s="434"/>
      <c r="K36" s="485"/>
      <c r="L36"/>
      <c r="M36"/>
      <c r="N36"/>
      <c r="O36"/>
      <c r="P36"/>
      <c r="Q36"/>
      <c r="R36"/>
    </row>
    <row r="37" spans="1:133" ht="17.100000000000001" customHeight="1">
      <c r="B37" s="486" t="s">
        <v>18</v>
      </c>
      <c r="C37" s="248" t="s">
        <v>10</v>
      </c>
      <c r="D37" s="189">
        <f>D21+D29</f>
        <v>5211</v>
      </c>
      <c r="E37" s="189">
        <f t="shared" ref="E37:J37" si="2">E21+E29</f>
        <v>5208</v>
      </c>
      <c r="F37" s="189">
        <f t="shared" si="2"/>
        <v>5309</v>
      </c>
      <c r="G37" s="189">
        <f t="shared" si="2"/>
        <v>4952</v>
      </c>
      <c r="H37" s="189">
        <f t="shared" si="2"/>
        <v>4824</v>
      </c>
      <c r="I37" s="189">
        <f t="shared" si="2"/>
        <v>4747</v>
      </c>
      <c r="J37" s="189">
        <f t="shared" si="2"/>
        <v>4762</v>
      </c>
      <c r="K37" s="200">
        <f t="shared" si="1"/>
        <v>3.1598904571308317E-3</v>
      </c>
      <c r="L37"/>
      <c r="M37"/>
      <c r="N37"/>
      <c r="O37"/>
      <c r="P37"/>
      <c r="Q37"/>
      <c r="R37"/>
    </row>
    <row r="38" spans="1:133" ht="17.100000000000001" customHeight="1">
      <c r="B38" s="486"/>
      <c r="C38" s="248" t="s">
        <v>11</v>
      </c>
      <c r="D38" s="189">
        <f t="shared" ref="D38:J43" si="3">D22+D30</f>
        <v>1098</v>
      </c>
      <c r="E38" s="189">
        <f t="shared" si="3"/>
        <v>1345</v>
      </c>
      <c r="F38" s="189">
        <f t="shared" si="3"/>
        <v>1270</v>
      </c>
      <c r="G38" s="189">
        <f t="shared" si="3"/>
        <v>1164</v>
      </c>
      <c r="H38" s="189">
        <f t="shared" si="3"/>
        <v>1149</v>
      </c>
      <c r="I38" s="189">
        <f t="shared" si="3"/>
        <v>1194</v>
      </c>
      <c r="J38" s="189">
        <f t="shared" si="3"/>
        <v>1115</v>
      </c>
      <c r="K38" s="200">
        <f t="shared" si="1"/>
        <v>-6.6164154103852568E-2</v>
      </c>
      <c r="L38"/>
      <c r="M38"/>
      <c r="N38"/>
      <c r="O38"/>
      <c r="P38"/>
      <c r="Q38"/>
      <c r="R38"/>
    </row>
    <row r="39" spans="1:133" ht="17.100000000000001" customHeight="1">
      <c r="B39" s="486"/>
      <c r="C39" s="248" t="s">
        <v>12</v>
      </c>
      <c r="D39" s="189">
        <f t="shared" si="3"/>
        <v>734</v>
      </c>
      <c r="E39" s="189">
        <f t="shared" si="3"/>
        <v>759</v>
      </c>
      <c r="F39" s="189">
        <f t="shared" si="3"/>
        <v>739</v>
      </c>
      <c r="G39" s="189">
        <f t="shared" si="3"/>
        <v>700</v>
      </c>
      <c r="H39" s="189">
        <f t="shared" si="3"/>
        <v>720</v>
      </c>
      <c r="I39" s="189">
        <f t="shared" si="3"/>
        <v>795</v>
      </c>
      <c r="J39" s="189">
        <f t="shared" si="3"/>
        <v>831</v>
      </c>
      <c r="K39" s="200">
        <f t="shared" si="1"/>
        <v>4.5283018867924518E-2</v>
      </c>
      <c r="L39"/>
      <c r="M39"/>
      <c r="N39"/>
      <c r="O39"/>
      <c r="P39"/>
      <c r="Q39"/>
      <c r="R39"/>
    </row>
    <row r="40" spans="1:133" ht="17.100000000000001" customHeight="1">
      <c r="B40" s="486"/>
      <c r="C40" s="248" t="s">
        <v>13</v>
      </c>
      <c r="D40" s="189">
        <f t="shared" si="3"/>
        <v>551</v>
      </c>
      <c r="E40" s="189">
        <f t="shared" si="3"/>
        <v>443</v>
      </c>
      <c r="F40" s="189">
        <f t="shared" si="3"/>
        <v>422</v>
      </c>
      <c r="G40" s="189">
        <f t="shared" si="3"/>
        <v>423</v>
      </c>
      <c r="H40" s="189">
        <f t="shared" si="3"/>
        <v>431</v>
      </c>
      <c r="I40" s="189">
        <f t="shared" si="3"/>
        <v>477</v>
      </c>
      <c r="J40" s="189">
        <f t="shared" si="3"/>
        <v>555</v>
      </c>
      <c r="K40" s="200">
        <f t="shared" si="1"/>
        <v>0.16352201257861632</v>
      </c>
      <c r="L40"/>
      <c r="M40"/>
      <c r="N40"/>
      <c r="O40"/>
      <c r="P40"/>
      <c r="Q40"/>
      <c r="R40"/>
    </row>
    <row r="41" spans="1:133" ht="17.100000000000001" customHeight="1">
      <c r="B41" s="486"/>
      <c r="C41" s="248" t="s">
        <v>19</v>
      </c>
      <c r="D41" s="190">
        <f t="shared" si="3"/>
        <v>333</v>
      </c>
      <c r="E41" s="190">
        <f t="shared" si="3"/>
        <v>336</v>
      </c>
      <c r="F41" s="190">
        <f t="shared" si="3"/>
        <v>328</v>
      </c>
      <c r="G41" s="190">
        <f t="shared" si="3"/>
        <v>336</v>
      </c>
      <c r="H41" s="190">
        <f t="shared" si="3"/>
        <v>337</v>
      </c>
      <c r="I41" s="190">
        <f t="shared" si="3"/>
        <v>376</v>
      </c>
      <c r="J41" s="190">
        <f t="shared" si="3"/>
        <v>432</v>
      </c>
      <c r="K41" s="200">
        <f t="shared" si="1"/>
        <v>0.14893617021276606</v>
      </c>
      <c r="L41"/>
      <c r="M41"/>
      <c r="N41"/>
      <c r="O41"/>
      <c r="P41"/>
      <c r="Q41"/>
      <c r="R41"/>
    </row>
    <row r="42" spans="1:133" ht="17.100000000000001" customHeight="1">
      <c r="B42" s="486"/>
      <c r="C42" s="248" t="s">
        <v>15</v>
      </c>
      <c r="D42" s="189">
        <f t="shared" si="3"/>
        <v>100</v>
      </c>
      <c r="E42" s="189">
        <f t="shared" si="3"/>
        <v>88</v>
      </c>
      <c r="F42" s="189">
        <f t="shared" si="3"/>
        <v>118</v>
      </c>
      <c r="G42" s="189">
        <f t="shared" si="3"/>
        <v>131</v>
      </c>
      <c r="H42" s="189">
        <f t="shared" si="3"/>
        <v>168</v>
      </c>
      <c r="I42" s="189">
        <f t="shared" si="3"/>
        <v>224</v>
      </c>
      <c r="J42" s="189">
        <f t="shared" si="3"/>
        <v>260</v>
      </c>
      <c r="K42" s="200">
        <f t="shared" si="1"/>
        <v>0.16071428571428581</v>
      </c>
      <c r="L42"/>
      <c r="M42"/>
      <c r="N42"/>
      <c r="O42"/>
      <c r="P42"/>
      <c r="Q42"/>
      <c r="R42"/>
    </row>
    <row r="43" spans="1:133" ht="17.100000000000001" customHeight="1" thickBot="1">
      <c r="B43" s="487"/>
      <c r="C43" s="249" t="s">
        <v>190</v>
      </c>
      <c r="D43" s="341">
        <f t="shared" si="3"/>
        <v>4505</v>
      </c>
      <c r="E43" s="341">
        <f t="shared" si="3"/>
        <v>4433</v>
      </c>
      <c r="F43" s="341">
        <f t="shared" si="3"/>
        <v>4399</v>
      </c>
      <c r="G43" s="341">
        <f t="shared" si="3"/>
        <v>4111</v>
      </c>
      <c r="H43" s="341">
        <f t="shared" si="3"/>
        <v>4231</v>
      </c>
      <c r="I43" s="341">
        <f t="shared" si="3"/>
        <v>4422</v>
      </c>
      <c r="J43" s="341">
        <f t="shared" si="3"/>
        <v>4434</v>
      </c>
      <c r="K43" s="333">
        <f t="shared" si="1"/>
        <v>2.7137042062415073E-3</v>
      </c>
      <c r="L43"/>
      <c r="M43"/>
      <c r="N43"/>
      <c r="O43"/>
      <c r="P43"/>
      <c r="Q43"/>
      <c r="R43"/>
    </row>
    <row r="44" spans="1:133" ht="8.1" hidden="1" customHeight="1">
      <c r="B44" s="488"/>
      <c r="C44" s="489"/>
      <c r="D44" s="489"/>
      <c r="E44" s="489"/>
      <c r="F44" s="489"/>
      <c r="G44" s="489"/>
      <c r="H44" s="489"/>
      <c r="I44" s="489"/>
      <c r="J44" s="489"/>
      <c r="K44" s="490"/>
      <c r="L44" s="346"/>
      <c r="M44" s="346"/>
      <c r="N44" s="347"/>
      <c r="O44"/>
      <c r="P44"/>
      <c r="Q44"/>
      <c r="R44"/>
    </row>
    <row r="45" spans="1:133" ht="15.75" hidden="1" customHeight="1">
      <c r="B45" s="491"/>
      <c r="C45" s="492"/>
      <c r="D45" s="492"/>
      <c r="E45" s="492"/>
      <c r="F45" s="492"/>
      <c r="G45" s="492"/>
      <c r="H45" s="492"/>
      <c r="I45" s="492"/>
      <c r="J45" s="492"/>
      <c r="K45" s="493"/>
      <c r="L45" s="20"/>
      <c r="M45" s="20"/>
      <c r="N45" s="348" t="s">
        <v>21</v>
      </c>
      <c r="O45" s="8"/>
      <c r="P45" s="8"/>
      <c r="Q45" s="8"/>
      <c r="R45" s="8"/>
      <c r="S45" s="8"/>
      <c r="T45" s="8"/>
      <c r="U45" s="8"/>
    </row>
    <row r="46" spans="1:133" s="185" customFormat="1" ht="39.950000000000003" customHeight="1">
      <c r="A46" s="184"/>
      <c r="B46" s="456" t="s">
        <v>208</v>
      </c>
      <c r="C46" s="457"/>
      <c r="D46" s="310">
        <v>2014</v>
      </c>
      <c r="E46" s="234">
        <v>2015</v>
      </c>
      <c r="F46" s="234">
        <v>2016</v>
      </c>
      <c r="G46" s="314">
        <v>2017</v>
      </c>
      <c r="H46" s="234">
        <v>2018</v>
      </c>
      <c r="I46" s="234">
        <v>2019</v>
      </c>
      <c r="J46" s="234" t="s">
        <v>226</v>
      </c>
      <c r="K46" s="345" t="s">
        <v>188</v>
      </c>
      <c r="L46" s="335"/>
      <c r="M46" s="503" t="s">
        <v>207</v>
      </c>
      <c r="N46" s="504"/>
      <c r="O46" s="370">
        <v>2014</v>
      </c>
      <c r="P46" s="370">
        <v>2015</v>
      </c>
      <c r="Q46" s="370">
        <v>2016</v>
      </c>
      <c r="R46" s="370">
        <v>2017</v>
      </c>
      <c r="S46" s="370">
        <v>2018</v>
      </c>
      <c r="T46" s="370">
        <v>2019</v>
      </c>
      <c r="U46" s="370" t="s">
        <v>219</v>
      </c>
      <c r="V46" s="371" t="s">
        <v>227</v>
      </c>
      <c r="W46"/>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row>
    <row r="47" spans="1:133" ht="17.100000000000001" customHeight="1">
      <c r="B47" s="477" t="s">
        <v>209</v>
      </c>
      <c r="C47" s="20" t="s">
        <v>210</v>
      </c>
      <c r="D47" s="252">
        <v>246789800</v>
      </c>
      <c r="E47" s="252">
        <v>249956406</v>
      </c>
      <c r="F47" s="252">
        <v>236185390</v>
      </c>
      <c r="G47" s="252">
        <v>241901595</v>
      </c>
      <c r="H47" s="252">
        <v>245244989</v>
      </c>
      <c r="I47" s="252">
        <v>237154055</v>
      </c>
      <c r="J47" s="252">
        <v>209840605</v>
      </c>
      <c r="K47" s="326">
        <f>(J47/I47)-1</f>
        <v>-0.11517176039853083</v>
      </c>
      <c r="L47" s="20"/>
      <c r="M47" s="500" t="s">
        <v>209</v>
      </c>
      <c r="N47" s="422" t="s">
        <v>210</v>
      </c>
      <c r="O47" s="353">
        <v>246789800</v>
      </c>
      <c r="P47" s="353">
        <v>249956406</v>
      </c>
      <c r="Q47" s="353">
        <v>236185390</v>
      </c>
      <c r="R47" s="353">
        <v>241901595</v>
      </c>
      <c r="S47" s="353">
        <v>245244989</v>
      </c>
      <c r="T47" s="353">
        <v>237154055</v>
      </c>
      <c r="U47" s="353">
        <v>209840605</v>
      </c>
      <c r="V47" s="373">
        <f>(U47/T47)-1</f>
        <v>-0.11517176039853083</v>
      </c>
    </row>
    <row r="48" spans="1:133" ht="17.100000000000001" customHeight="1">
      <c r="B48" s="478"/>
      <c r="C48" s="150" t="s">
        <v>212</v>
      </c>
      <c r="D48" s="253">
        <v>28748648</v>
      </c>
      <c r="E48" s="253">
        <v>32041842</v>
      </c>
      <c r="F48" s="253">
        <v>32937454</v>
      </c>
      <c r="G48" s="253">
        <v>33239415</v>
      </c>
      <c r="H48" s="253">
        <v>34630589</v>
      </c>
      <c r="I48" s="253">
        <v>35109014</v>
      </c>
      <c r="J48" s="253">
        <v>30509907</v>
      </c>
      <c r="K48" s="200">
        <f t="shared" ref="K48:K88" si="4">(J48/I48)-1</f>
        <v>-0.13099504873591727</v>
      </c>
      <c r="L48" s="20"/>
      <c r="M48" s="501"/>
      <c r="N48" s="423" t="s">
        <v>212</v>
      </c>
      <c r="O48" s="353">
        <v>28748648</v>
      </c>
      <c r="P48" s="353">
        <v>32041842</v>
      </c>
      <c r="Q48" s="353">
        <v>32937454</v>
      </c>
      <c r="R48" s="353">
        <v>33239415</v>
      </c>
      <c r="S48" s="353">
        <v>34630589</v>
      </c>
      <c r="T48" s="353">
        <v>35109014</v>
      </c>
      <c r="U48" s="353">
        <v>30509907</v>
      </c>
      <c r="V48" s="373">
        <f t="shared" ref="V48" si="5">(U48/T48)-1</f>
        <v>-0.13099504873591727</v>
      </c>
    </row>
    <row r="49" spans="1:23" ht="17.100000000000001" hidden="1" customHeight="1">
      <c r="B49" s="478"/>
      <c r="C49" s="212" t="s">
        <v>25</v>
      </c>
      <c r="D49" s="191"/>
      <c r="E49" s="191"/>
      <c r="F49" s="191"/>
      <c r="G49" s="191"/>
      <c r="H49" s="191"/>
      <c r="I49" s="191"/>
      <c r="J49" s="191">
        <f>SUM(D50:J50)</f>
        <v>21774449.890000001</v>
      </c>
      <c r="K49" s="200"/>
      <c r="L49" s="20"/>
      <c r="M49" s="501"/>
      <c r="N49" s="424" t="s">
        <v>25</v>
      </c>
      <c r="O49" s="354"/>
      <c r="P49" s="354"/>
      <c r="Q49" s="354"/>
      <c r="R49" s="354"/>
      <c r="S49" s="354"/>
      <c r="T49" s="354"/>
      <c r="U49" s="354">
        <f>SUM(O50:U50)</f>
        <v>21774449.890000001</v>
      </c>
      <c r="V49" s="373"/>
    </row>
    <row r="50" spans="1:23" ht="17.100000000000001" hidden="1" customHeight="1">
      <c r="B50" s="478"/>
      <c r="C50" s="212" t="s">
        <v>26</v>
      </c>
      <c r="D50" s="191">
        <v>0</v>
      </c>
      <c r="E50" s="191">
        <v>0</v>
      </c>
      <c r="F50" s="191">
        <v>251642.61</v>
      </c>
      <c r="G50" s="191">
        <v>1756476.11</v>
      </c>
      <c r="H50" s="191">
        <v>6156214.5300000003</v>
      </c>
      <c r="I50" s="191">
        <v>9206867.1600000001</v>
      </c>
      <c r="J50" s="255">
        <v>4403249.4800000004</v>
      </c>
      <c r="K50" s="201">
        <f t="shared" si="4"/>
        <v>-0.52174291173328924</v>
      </c>
      <c r="L50" s="20"/>
      <c r="M50" s="501"/>
      <c r="N50" s="424" t="s">
        <v>26</v>
      </c>
      <c r="O50" s="354">
        <v>0</v>
      </c>
      <c r="P50" s="354">
        <v>0</v>
      </c>
      <c r="Q50" s="354">
        <v>251642.61</v>
      </c>
      <c r="R50" s="354">
        <v>1756476.11</v>
      </c>
      <c r="S50" s="354">
        <v>6156214.5300000003</v>
      </c>
      <c r="T50" s="354">
        <v>9206867.1600000001</v>
      </c>
      <c r="U50" s="355">
        <v>4403249.4800000004</v>
      </c>
      <c r="V50" s="374">
        <f t="shared" ref="V50" si="6">(U50/T50)-1</f>
        <v>-0.52174291173328924</v>
      </c>
    </row>
    <row r="51" spans="1:23" ht="17.100000000000001" customHeight="1">
      <c r="B51" s="478"/>
      <c r="C51" s="153" t="s">
        <v>213</v>
      </c>
      <c r="D51" s="192">
        <f t="shared" ref="D51:I51" si="7">D47+D48+D50</f>
        <v>275538448</v>
      </c>
      <c r="E51" s="192">
        <f t="shared" si="7"/>
        <v>281998248</v>
      </c>
      <c r="F51" s="192">
        <f t="shared" si="7"/>
        <v>269374486.61000001</v>
      </c>
      <c r="G51" s="192">
        <f t="shared" si="7"/>
        <v>276897486.11000001</v>
      </c>
      <c r="H51" s="192">
        <f t="shared" si="7"/>
        <v>286031792.52999997</v>
      </c>
      <c r="I51" s="192">
        <f t="shared" si="7"/>
        <v>281469936.16000003</v>
      </c>
      <c r="J51" s="192">
        <f>J47+J48+J50</f>
        <v>244753761.47999999</v>
      </c>
      <c r="K51" s="200">
        <f>(J51/I51)-1</f>
        <v>-0.13044439196919744</v>
      </c>
      <c r="L51" s="20"/>
      <c r="M51" s="501"/>
      <c r="N51" s="421" t="s">
        <v>213</v>
      </c>
      <c r="O51" s="356">
        <f t="shared" ref="O51:T51" si="8">O47+O48</f>
        <v>275538448</v>
      </c>
      <c r="P51" s="356">
        <f t="shared" si="8"/>
        <v>281998248</v>
      </c>
      <c r="Q51" s="356">
        <f t="shared" si="8"/>
        <v>269122844</v>
      </c>
      <c r="R51" s="356">
        <f t="shared" si="8"/>
        <v>275141010</v>
      </c>
      <c r="S51" s="356">
        <f t="shared" si="8"/>
        <v>279875578</v>
      </c>
      <c r="T51" s="356">
        <f t="shared" si="8"/>
        <v>272263069</v>
      </c>
      <c r="U51" s="356">
        <f>U47+U48</f>
        <v>240350512</v>
      </c>
      <c r="V51" s="373">
        <f>(U51/T51)-1</f>
        <v>-0.11721221360360112</v>
      </c>
    </row>
    <row r="52" spans="1:23" s="206" customFormat="1" ht="8.1" customHeight="1">
      <c r="A52" s="184"/>
      <c r="B52" s="478"/>
      <c r="C52" s="494"/>
      <c r="D52" s="495"/>
      <c r="E52" s="495"/>
      <c r="F52" s="495"/>
      <c r="G52" s="495"/>
      <c r="H52" s="495"/>
      <c r="I52" s="495"/>
      <c r="J52" s="495"/>
      <c r="K52" s="496"/>
      <c r="L52" s="349"/>
      <c r="M52" s="478"/>
      <c r="N52" s="462"/>
      <c r="O52" s="463"/>
      <c r="P52" s="463"/>
      <c r="Q52" s="463"/>
      <c r="R52" s="463"/>
      <c r="S52" s="463"/>
      <c r="T52" s="463"/>
      <c r="U52" s="463"/>
      <c r="V52" s="464"/>
      <c r="W52"/>
    </row>
    <row r="53" spans="1:23" ht="17.100000000000001" customHeight="1">
      <c r="B53" s="478"/>
      <c r="C53" s="153" t="s">
        <v>225</v>
      </c>
      <c r="D53" s="204">
        <f>D47/(D61+D47)</f>
        <v>0.83375266778519141</v>
      </c>
      <c r="E53" s="204">
        <f t="shared" ref="E53:I53" si="9">E47/(E61+E47)</f>
        <v>0.83776274354042912</v>
      </c>
      <c r="F53" s="204">
        <f t="shared" si="9"/>
        <v>0.83808264083358774</v>
      </c>
      <c r="G53" s="204">
        <f t="shared" si="9"/>
        <v>0.85299906959184579</v>
      </c>
      <c r="H53" s="204">
        <f t="shared" si="9"/>
        <v>0.85620774646264641</v>
      </c>
      <c r="I53" s="204">
        <f t="shared" si="9"/>
        <v>0.83048251694002162</v>
      </c>
      <c r="J53" s="204">
        <f>J47/(J61+J47)</f>
        <v>0.78454659796111115</v>
      </c>
      <c r="K53" s="200">
        <f t="shared" si="4"/>
        <v>-5.5312325114519001E-2</v>
      </c>
      <c r="L53" s="20"/>
      <c r="M53" s="478"/>
      <c r="N53" s="372" t="s">
        <v>185</v>
      </c>
      <c r="O53" s="357">
        <f>O47/(O61+O47)</f>
        <v>0.83375266778519141</v>
      </c>
      <c r="P53" s="357">
        <f t="shared" ref="P53:T53" si="10">P47/(P61+P47)</f>
        <v>0.83776274354042912</v>
      </c>
      <c r="Q53" s="357">
        <f t="shared" si="10"/>
        <v>0.83808264083358774</v>
      </c>
      <c r="R53" s="357">
        <f t="shared" si="10"/>
        <v>0.85299906959184579</v>
      </c>
      <c r="S53" s="357">
        <f t="shared" si="10"/>
        <v>0.85620774646264641</v>
      </c>
      <c r="T53" s="357">
        <f t="shared" si="10"/>
        <v>0.83048251694002162</v>
      </c>
      <c r="U53" s="357">
        <f>U47/(U61+U47)</f>
        <v>0.78454659796111115</v>
      </c>
      <c r="V53" s="373">
        <f t="shared" ref="V53:V56" si="11">(U53/T53)-1</f>
        <v>-5.5312325114519001E-2</v>
      </c>
    </row>
    <row r="54" spans="1:23" ht="17.100000000000001" customHeight="1">
      <c r="B54" s="478"/>
      <c r="C54" s="153" t="s">
        <v>214</v>
      </c>
      <c r="D54" s="194">
        <f>D47/D83</f>
        <v>0.75412232968050574</v>
      </c>
      <c r="E54" s="194">
        <f t="shared" ref="E54:J55" si="12">E47/E83</f>
        <v>0.75292934346011953</v>
      </c>
      <c r="F54" s="194">
        <f t="shared" si="12"/>
        <v>0.7500324491666216</v>
      </c>
      <c r="G54" s="194">
        <f t="shared" si="12"/>
        <v>0.75694670427844013</v>
      </c>
      <c r="H54" s="194">
        <f t="shared" si="12"/>
        <v>0.75299499786178825</v>
      </c>
      <c r="I54" s="194">
        <f t="shared" si="12"/>
        <v>0.73884557059123768</v>
      </c>
      <c r="J54" s="194">
        <f t="shared" si="12"/>
        <v>0.68759964763568748</v>
      </c>
      <c r="K54" s="200">
        <f t="shared" si="4"/>
        <v>-6.9359450736832917E-2</v>
      </c>
      <c r="L54" s="20"/>
      <c r="M54" s="501"/>
      <c r="N54" s="419" t="s">
        <v>214</v>
      </c>
      <c r="O54" s="358">
        <f>O47/O83</f>
        <v>0.75412232968050574</v>
      </c>
      <c r="P54" s="358">
        <f t="shared" ref="P54:U54" si="13">P47/P83</f>
        <v>0.75292934346011953</v>
      </c>
      <c r="Q54" s="358">
        <f t="shared" si="13"/>
        <v>0.7500324491666216</v>
      </c>
      <c r="R54" s="358">
        <f t="shared" si="13"/>
        <v>0.75694670427844013</v>
      </c>
      <c r="S54" s="358">
        <f t="shared" si="13"/>
        <v>0.75299499786178825</v>
      </c>
      <c r="T54" s="358">
        <f t="shared" si="13"/>
        <v>0.73884557059123768</v>
      </c>
      <c r="U54" s="358">
        <f t="shared" si="13"/>
        <v>0.68759964763568748</v>
      </c>
      <c r="V54" s="373">
        <f t="shared" si="11"/>
        <v>-6.9359450736832917E-2</v>
      </c>
    </row>
    <row r="55" spans="1:23" ht="17.100000000000001" customHeight="1">
      <c r="B55" s="478"/>
      <c r="C55" s="153" t="s">
        <v>215</v>
      </c>
      <c r="D55" s="195">
        <f>D48/D84</f>
        <v>0.11737072811850656</v>
      </c>
      <c r="E55" s="195">
        <f t="shared" si="12"/>
        <v>0.12656893649513909</v>
      </c>
      <c r="F55" s="195">
        <f t="shared" si="12"/>
        <v>0.12945224423499271</v>
      </c>
      <c r="G55" s="195">
        <f t="shared" si="12"/>
        <v>0.12799079149346676</v>
      </c>
      <c r="H55" s="195">
        <f t="shared" si="12"/>
        <v>0.1289137514851306</v>
      </c>
      <c r="I55" s="195">
        <f t="shared" si="12"/>
        <v>0.12928706887632266</v>
      </c>
      <c r="J55" s="195">
        <f t="shared" si="12"/>
        <v>0.10966948872654608</v>
      </c>
      <c r="K55" s="200">
        <f t="shared" si="4"/>
        <v>-0.15173659918412219</v>
      </c>
      <c r="L55" s="20"/>
      <c r="M55" s="501"/>
      <c r="N55" s="420" t="s">
        <v>215</v>
      </c>
      <c r="O55" s="359">
        <f>O48/O84</f>
        <v>0.11737072811850656</v>
      </c>
      <c r="P55" s="359">
        <f t="shared" ref="P55:U55" si="14">P48/P84</f>
        <v>0.12656893649513909</v>
      </c>
      <c r="Q55" s="359">
        <f t="shared" si="14"/>
        <v>0.12945224423499271</v>
      </c>
      <c r="R55" s="359">
        <f t="shared" si="14"/>
        <v>0.12799079149346676</v>
      </c>
      <c r="S55" s="359">
        <f t="shared" si="14"/>
        <v>0.1289137514851306</v>
      </c>
      <c r="T55" s="359">
        <f t="shared" si="14"/>
        <v>0.12928706887632266</v>
      </c>
      <c r="U55" s="359">
        <f t="shared" si="14"/>
        <v>0.10966948872654608</v>
      </c>
      <c r="V55" s="373">
        <f t="shared" si="11"/>
        <v>-0.15173659918412219</v>
      </c>
    </row>
    <row r="56" spans="1:23" ht="17.100000000000001" customHeight="1">
      <c r="B56" s="478"/>
      <c r="C56" s="153" t="s">
        <v>216</v>
      </c>
      <c r="D56" s="195">
        <f>D51/D85</f>
        <v>0.48154796175157327</v>
      </c>
      <c r="E56" s="195">
        <f t="shared" ref="E56:J56" si="15">E51/E85</f>
        <v>0.48193640873153609</v>
      </c>
      <c r="F56" s="195">
        <f t="shared" si="15"/>
        <v>0.47292784554764578</v>
      </c>
      <c r="G56" s="195">
        <f t="shared" si="15"/>
        <v>0.47656023331413039</v>
      </c>
      <c r="H56" s="195">
        <f t="shared" si="15"/>
        <v>0.47633642605715298</v>
      </c>
      <c r="I56" s="195">
        <f t="shared" si="15"/>
        <v>0.46775644212693107</v>
      </c>
      <c r="J56" s="195">
        <f t="shared" si="15"/>
        <v>0.41640341150971827</v>
      </c>
      <c r="K56" s="200">
        <f t="shared" si="4"/>
        <v>-0.10978583295123823</v>
      </c>
      <c r="L56" s="20"/>
      <c r="M56" s="501"/>
      <c r="N56" s="421" t="s">
        <v>216</v>
      </c>
      <c r="O56" s="359">
        <f>O51/O85</f>
        <v>0.48154796175157327</v>
      </c>
      <c r="P56" s="359">
        <f t="shared" ref="P56:U56" si="16">P51/P85</f>
        <v>0.48193640873153609</v>
      </c>
      <c r="Q56" s="359">
        <f t="shared" si="16"/>
        <v>0.4726948838127481</v>
      </c>
      <c r="R56" s="359">
        <f t="shared" si="16"/>
        <v>0.4749730663432189</v>
      </c>
      <c r="S56" s="359">
        <f t="shared" si="16"/>
        <v>0.47091215963858113</v>
      </c>
      <c r="T56" s="359">
        <f t="shared" si="16"/>
        <v>0.45948642815826385</v>
      </c>
      <c r="U56" s="359">
        <f t="shared" si="16"/>
        <v>0.41199850570080182</v>
      </c>
      <c r="V56" s="373">
        <f t="shared" si="11"/>
        <v>-0.10335000023353347</v>
      </c>
    </row>
    <row r="57" spans="1:23" ht="8.1" customHeight="1">
      <c r="B57" s="478"/>
      <c r="C57" s="471"/>
      <c r="D57" s="472"/>
      <c r="E57" s="472"/>
      <c r="F57" s="472"/>
      <c r="G57" s="472"/>
      <c r="H57" s="472"/>
      <c r="I57" s="472"/>
      <c r="J57" s="472"/>
      <c r="K57" s="473"/>
      <c r="L57" s="20"/>
      <c r="M57" s="478"/>
      <c r="N57" s="465"/>
      <c r="O57" s="466"/>
      <c r="P57" s="466"/>
      <c r="Q57" s="466"/>
      <c r="R57" s="466"/>
      <c r="S57" s="466"/>
      <c r="T57" s="466"/>
      <c r="U57" s="466"/>
      <c r="V57" s="467"/>
    </row>
    <row r="58" spans="1:23" s="186" customFormat="1" ht="17.100000000000001" customHeight="1">
      <c r="A58" s="184"/>
      <c r="B58" s="478"/>
      <c r="C58" s="153" t="s">
        <v>217</v>
      </c>
      <c r="D58" s="253">
        <v>59344</v>
      </c>
      <c r="E58" s="253">
        <v>60822</v>
      </c>
      <c r="F58" s="253">
        <v>60534</v>
      </c>
      <c r="G58" s="253">
        <v>63110</v>
      </c>
      <c r="H58" s="253">
        <v>64505</v>
      </c>
      <c r="I58" s="253">
        <v>65053</v>
      </c>
      <c r="J58" s="253">
        <v>65221</v>
      </c>
      <c r="K58" s="334">
        <f t="shared" si="4"/>
        <v>2.582509645981057E-3</v>
      </c>
      <c r="L58" s="164"/>
      <c r="M58" s="478"/>
      <c r="N58" s="375"/>
      <c r="O58" s="353"/>
      <c r="P58" s="353"/>
      <c r="Q58" s="353"/>
      <c r="R58" s="353"/>
      <c r="S58" s="353"/>
      <c r="T58" s="353"/>
      <c r="U58" s="353"/>
      <c r="V58" s="376"/>
      <c r="W58"/>
    </row>
    <row r="59" spans="1:23" s="186" customFormat="1" ht="17.100000000000001" customHeight="1">
      <c r="A59" s="184"/>
      <c r="B59" s="479"/>
      <c r="C59" s="153" t="s">
        <v>218</v>
      </c>
      <c r="D59" s="350">
        <v>63301</v>
      </c>
      <c r="E59" s="350">
        <v>64280</v>
      </c>
      <c r="F59" s="350">
        <v>65193</v>
      </c>
      <c r="G59" s="350">
        <v>66433</v>
      </c>
      <c r="H59" s="350">
        <v>67489</v>
      </c>
      <c r="I59" s="350">
        <v>68226</v>
      </c>
      <c r="J59" s="350">
        <v>69544</v>
      </c>
      <c r="K59" s="351">
        <f t="shared" si="4"/>
        <v>1.9318148506434429E-2</v>
      </c>
      <c r="L59" s="352"/>
      <c r="M59" s="479"/>
      <c r="N59" s="375"/>
      <c r="O59" s="353"/>
      <c r="P59" s="353"/>
      <c r="Q59" s="353"/>
      <c r="R59" s="353"/>
      <c r="S59" s="353"/>
      <c r="T59" s="353"/>
      <c r="U59" s="353"/>
      <c r="V59" s="376"/>
      <c r="W59"/>
    </row>
    <row r="60" spans="1:23" ht="8.1" customHeight="1">
      <c r="B60" s="468"/>
      <c r="C60" s="469"/>
      <c r="D60" s="469"/>
      <c r="E60" s="469"/>
      <c r="F60" s="469"/>
      <c r="G60" s="469"/>
      <c r="H60" s="469"/>
      <c r="I60" s="469"/>
      <c r="J60" s="469"/>
      <c r="K60" s="470"/>
      <c r="L60"/>
      <c r="M60" s="383"/>
      <c r="N60" s="480"/>
      <c r="O60" s="481"/>
      <c r="P60" s="481"/>
      <c r="Q60" s="481"/>
      <c r="R60" s="481"/>
      <c r="S60" s="481"/>
      <c r="T60" s="481"/>
      <c r="U60" s="481"/>
      <c r="V60" s="482"/>
    </row>
    <row r="61" spans="1:23" ht="17.100000000000001" customHeight="1">
      <c r="B61" s="437" t="s">
        <v>178</v>
      </c>
      <c r="C61" s="248" t="s">
        <v>183</v>
      </c>
      <c r="D61" s="257">
        <v>49209013</v>
      </c>
      <c r="E61" s="257">
        <v>48405401</v>
      </c>
      <c r="F61" s="257">
        <v>45630959</v>
      </c>
      <c r="G61" s="257">
        <v>41687923</v>
      </c>
      <c r="H61" s="257">
        <v>41186651</v>
      </c>
      <c r="I61" s="257">
        <v>48407712</v>
      </c>
      <c r="J61" s="257">
        <v>57626752</v>
      </c>
      <c r="K61" s="200">
        <f t="shared" si="4"/>
        <v>0.1904456876623295</v>
      </c>
      <c r="L61"/>
      <c r="M61" s="437" t="s">
        <v>178</v>
      </c>
      <c r="N61" s="372" t="s">
        <v>183</v>
      </c>
      <c r="O61" s="360">
        <v>49209013</v>
      </c>
      <c r="P61" s="360">
        <v>48405401</v>
      </c>
      <c r="Q61" s="360">
        <v>45630959</v>
      </c>
      <c r="R61" s="360">
        <v>41687923</v>
      </c>
      <c r="S61" s="360">
        <v>41186651</v>
      </c>
      <c r="T61" s="360">
        <v>48407712</v>
      </c>
      <c r="U61" s="360">
        <v>57626752</v>
      </c>
      <c r="V61" s="373">
        <f t="shared" ref="V61:V63" si="17">(U61/T61)-1</f>
        <v>0.1904456876623295</v>
      </c>
    </row>
    <row r="62" spans="1:23" ht="17.100000000000001" customHeight="1">
      <c r="B62" s="437"/>
      <c r="C62" s="248" t="s">
        <v>184</v>
      </c>
      <c r="D62" s="192">
        <v>28848501</v>
      </c>
      <c r="E62" s="192">
        <v>26414193</v>
      </c>
      <c r="F62" s="192">
        <v>24529065</v>
      </c>
      <c r="G62" s="192">
        <v>22670062</v>
      </c>
      <c r="H62" s="192">
        <v>21643616</v>
      </c>
      <c r="I62" s="192">
        <v>23842938</v>
      </c>
      <c r="J62" s="192">
        <v>27374156</v>
      </c>
      <c r="K62" s="200">
        <f t="shared" si="4"/>
        <v>0.14810330840939145</v>
      </c>
      <c r="L62" s="187"/>
      <c r="M62" s="437"/>
      <c r="N62" s="372" t="s">
        <v>184</v>
      </c>
      <c r="O62" s="356">
        <v>28848501</v>
      </c>
      <c r="P62" s="356">
        <v>26414193</v>
      </c>
      <c r="Q62" s="356">
        <v>24529065</v>
      </c>
      <c r="R62" s="356">
        <v>22670062</v>
      </c>
      <c r="S62" s="356">
        <v>21643616</v>
      </c>
      <c r="T62" s="356">
        <v>23842938</v>
      </c>
      <c r="U62" s="356">
        <v>27374156</v>
      </c>
      <c r="V62" s="373">
        <f t="shared" si="17"/>
        <v>0.14810330840939145</v>
      </c>
    </row>
    <row r="63" spans="1:23" ht="17.100000000000001" customHeight="1">
      <c r="B63" s="437"/>
      <c r="C63" s="248" t="s">
        <v>27</v>
      </c>
      <c r="D63" s="192">
        <f>SUM(D61:D62)</f>
        <v>78057514</v>
      </c>
      <c r="E63" s="192">
        <f t="shared" ref="E63:J63" si="18">SUM(E61:E62)</f>
        <v>74819594</v>
      </c>
      <c r="F63" s="192">
        <f t="shared" si="18"/>
        <v>70160024</v>
      </c>
      <c r="G63" s="192">
        <f t="shared" si="18"/>
        <v>64357985</v>
      </c>
      <c r="H63" s="192">
        <f t="shared" si="18"/>
        <v>62830267</v>
      </c>
      <c r="I63" s="192">
        <f t="shared" si="18"/>
        <v>72250650</v>
      </c>
      <c r="J63" s="192">
        <f t="shared" si="18"/>
        <v>85000908</v>
      </c>
      <c r="K63" s="200">
        <f t="shared" si="4"/>
        <v>0.1764725715270381</v>
      </c>
      <c r="L63" s="187"/>
      <c r="M63" s="437"/>
      <c r="N63" s="372" t="s">
        <v>27</v>
      </c>
      <c r="O63" s="356">
        <f>SUM(O61:O62)</f>
        <v>78057514</v>
      </c>
      <c r="P63" s="356">
        <f t="shared" ref="P63:U63" si="19">SUM(P61:P62)</f>
        <v>74819594</v>
      </c>
      <c r="Q63" s="356">
        <f t="shared" si="19"/>
        <v>70160024</v>
      </c>
      <c r="R63" s="356">
        <f t="shared" si="19"/>
        <v>64357985</v>
      </c>
      <c r="S63" s="356">
        <f t="shared" si="19"/>
        <v>62830267</v>
      </c>
      <c r="T63" s="356">
        <f t="shared" si="19"/>
        <v>72250650</v>
      </c>
      <c r="U63" s="356">
        <f t="shared" si="19"/>
        <v>85000908</v>
      </c>
      <c r="V63" s="373">
        <f t="shared" si="17"/>
        <v>0.1764725715270381</v>
      </c>
    </row>
    <row r="64" spans="1:23" ht="8.1" customHeight="1">
      <c r="B64" s="437"/>
      <c r="C64" s="471"/>
      <c r="D64" s="472"/>
      <c r="E64" s="472"/>
      <c r="F64" s="472"/>
      <c r="G64" s="472"/>
      <c r="H64" s="472"/>
      <c r="I64" s="472"/>
      <c r="J64" s="472"/>
      <c r="K64" s="473"/>
      <c r="L64" s="187"/>
      <c r="M64" s="437"/>
      <c r="N64" s="465"/>
      <c r="O64" s="466"/>
      <c r="P64" s="466"/>
      <c r="Q64" s="466"/>
      <c r="R64" s="466"/>
      <c r="S64" s="466"/>
      <c r="T64" s="466"/>
      <c r="U64" s="466"/>
      <c r="V64" s="467"/>
    </row>
    <row r="65" spans="2:22" ht="17.100000000000001" customHeight="1">
      <c r="B65" s="437"/>
      <c r="C65" s="248" t="s">
        <v>187</v>
      </c>
      <c r="D65" s="194">
        <f>D61/D83</f>
        <v>0.15036932452167104</v>
      </c>
      <c r="E65" s="194">
        <f t="shared" ref="E65:J67" si="20">E61/E83</f>
        <v>0.14580881273694507</v>
      </c>
      <c r="F65" s="194">
        <f t="shared" si="20"/>
        <v>0.14490608388855761</v>
      </c>
      <c r="G65" s="194">
        <f t="shared" si="20"/>
        <v>0.13044782083005027</v>
      </c>
      <c r="H65" s="194">
        <f t="shared" si="20"/>
        <v>0.12645861718984691</v>
      </c>
      <c r="I65" s="194">
        <f t="shared" si="20"/>
        <v>0.15081261669194862</v>
      </c>
      <c r="J65" s="194">
        <f t="shared" si="20"/>
        <v>0.18882968036424194</v>
      </c>
      <c r="K65" s="200">
        <f t="shared" si="4"/>
        <v>0.25208145383451153</v>
      </c>
      <c r="L65" s="187"/>
      <c r="M65" s="437"/>
      <c r="N65" s="372" t="s">
        <v>187</v>
      </c>
      <c r="O65" s="358">
        <f>O61/O83</f>
        <v>0.15036932452167104</v>
      </c>
      <c r="P65" s="358">
        <f t="shared" ref="P65:U65" si="21">P61/P83</f>
        <v>0.14580881273694507</v>
      </c>
      <c r="Q65" s="358">
        <f t="shared" si="21"/>
        <v>0.14490608388855761</v>
      </c>
      <c r="R65" s="358">
        <f t="shared" si="21"/>
        <v>0.13044782083005027</v>
      </c>
      <c r="S65" s="358">
        <f t="shared" si="21"/>
        <v>0.12645861718984691</v>
      </c>
      <c r="T65" s="358">
        <f t="shared" si="21"/>
        <v>0.15081261669194862</v>
      </c>
      <c r="U65" s="358">
        <f t="shared" si="21"/>
        <v>0.18882968036424194</v>
      </c>
      <c r="V65" s="373">
        <f t="shared" ref="V65:V67" si="22">(U65/T65)-1</f>
        <v>0.25208145383451153</v>
      </c>
    </row>
    <row r="66" spans="2:22" ht="17.100000000000001" customHeight="1">
      <c r="B66" s="437"/>
      <c r="C66" s="248" t="s">
        <v>30</v>
      </c>
      <c r="D66" s="194">
        <f>D62/D84</f>
        <v>0.11777839317861015</v>
      </c>
      <c r="E66" s="194">
        <f t="shared" si="20"/>
        <v>0.10433908001878753</v>
      </c>
      <c r="F66" s="194">
        <f t="shared" si="20"/>
        <v>9.6405220428877461E-2</v>
      </c>
      <c r="G66" s="194">
        <f t="shared" si="20"/>
        <v>8.7292726980482793E-2</v>
      </c>
      <c r="H66" s="194">
        <f t="shared" si="20"/>
        <v>8.0569225497827829E-2</v>
      </c>
      <c r="I66" s="194">
        <f t="shared" si="20"/>
        <v>8.7800345729444049E-2</v>
      </c>
      <c r="J66" s="194">
        <f t="shared" si="20"/>
        <v>9.8397864432714061E-2</v>
      </c>
      <c r="K66" s="200">
        <f t="shared" si="4"/>
        <v>0.12070019332185966</v>
      </c>
      <c r="L66" s="187"/>
      <c r="M66" s="437"/>
      <c r="N66" s="372" t="s">
        <v>30</v>
      </c>
      <c r="O66" s="358">
        <f>O62/O84</f>
        <v>0.11777839317861015</v>
      </c>
      <c r="P66" s="358">
        <f t="shared" ref="P66:U66" si="23">P62/P84</f>
        <v>0.10433908001878753</v>
      </c>
      <c r="Q66" s="358">
        <f t="shared" si="23"/>
        <v>9.6405220428877461E-2</v>
      </c>
      <c r="R66" s="358">
        <f t="shared" si="23"/>
        <v>8.7292726980482793E-2</v>
      </c>
      <c r="S66" s="358">
        <f t="shared" si="23"/>
        <v>8.0569225497827829E-2</v>
      </c>
      <c r="T66" s="358">
        <f t="shared" si="23"/>
        <v>8.7800345729444049E-2</v>
      </c>
      <c r="U66" s="358">
        <f t="shared" si="23"/>
        <v>9.8397864432714061E-2</v>
      </c>
      <c r="V66" s="373">
        <f t="shared" si="22"/>
        <v>0.12070019332185966</v>
      </c>
    </row>
    <row r="67" spans="2:22" ht="17.100000000000001" customHeight="1">
      <c r="B67" s="437"/>
      <c r="C67" s="248" t="s">
        <v>31</v>
      </c>
      <c r="D67" s="194">
        <f>D63/D85</f>
        <v>0.13641811891926928</v>
      </c>
      <c r="E67" s="194">
        <f t="shared" si="20"/>
        <v>0.12786705836240367</v>
      </c>
      <c r="F67" s="194">
        <f t="shared" si="20"/>
        <v>0.12317658369008787</v>
      </c>
      <c r="G67" s="194">
        <f t="shared" si="20"/>
        <v>0.11076466160130898</v>
      </c>
      <c r="H67" s="194">
        <f t="shared" si="20"/>
        <v>0.10463293106782071</v>
      </c>
      <c r="I67" s="194">
        <f t="shared" si="20"/>
        <v>0.12006862063644044</v>
      </c>
      <c r="J67" s="194">
        <f t="shared" si="20"/>
        <v>0.14461337737404281</v>
      </c>
      <c r="K67" s="200">
        <f t="shared" si="4"/>
        <v>0.20442274265748583</v>
      </c>
      <c r="L67" s="187"/>
      <c r="M67" s="437"/>
      <c r="N67" s="372" t="s">
        <v>31</v>
      </c>
      <c r="O67" s="358">
        <f>O63/O85</f>
        <v>0.13641811891926928</v>
      </c>
      <c r="P67" s="358">
        <f t="shared" ref="P67:U67" si="24">P63/P85</f>
        <v>0.12786705836240367</v>
      </c>
      <c r="Q67" s="358">
        <f t="shared" si="24"/>
        <v>0.12323102676850287</v>
      </c>
      <c r="R67" s="358">
        <f t="shared" si="24"/>
        <v>0.11110052070798493</v>
      </c>
      <c r="S67" s="358">
        <f t="shared" si="24"/>
        <v>0.10571675076143541</v>
      </c>
      <c r="T67" s="358">
        <f t="shared" si="24"/>
        <v>0.12193424992433648</v>
      </c>
      <c r="U67" s="358">
        <f t="shared" si="24"/>
        <v>0.14570489901519881</v>
      </c>
      <c r="V67" s="373">
        <f t="shared" si="22"/>
        <v>0.19494644946446682</v>
      </c>
    </row>
    <row r="68" spans="2:22" ht="8.1" customHeight="1">
      <c r="B68" s="437"/>
      <c r="C68" s="471"/>
      <c r="D68" s="472"/>
      <c r="E68" s="472"/>
      <c r="F68" s="472"/>
      <c r="G68" s="472"/>
      <c r="H68" s="472"/>
      <c r="I68" s="472"/>
      <c r="J68" s="472"/>
      <c r="K68" s="473"/>
      <c r="L68" s="187"/>
      <c r="M68" s="437"/>
      <c r="N68" s="465"/>
      <c r="O68" s="466"/>
      <c r="P68" s="466"/>
      <c r="Q68" s="466"/>
      <c r="R68" s="466"/>
      <c r="S68" s="466"/>
      <c r="T68" s="466"/>
      <c r="U68" s="466"/>
      <c r="V68" s="467"/>
    </row>
    <row r="69" spans="2:22" ht="17.100000000000001" customHeight="1">
      <c r="B69" s="437"/>
      <c r="C69" s="248" t="s">
        <v>194</v>
      </c>
      <c r="D69" s="253">
        <v>17802</v>
      </c>
      <c r="E69" s="253">
        <v>17044</v>
      </c>
      <c r="F69" s="253">
        <v>16063</v>
      </c>
      <c r="G69" s="253">
        <v>15554</v>
      </c>
      <c r="H69" s="253">
        <v>15331</v>
      </c>
      <c r="I69" s="253">
        <v>17706</v>
      </c>
      <c r="J69" s="253">
        <v>19912</v>
      </c>
      <c r="K69" s="200">
        <f t="shared" si="4"/>
        <v>0.12459053428216427</v>
      </c>
      <c r="L69"/>
      <c r="M69" s="437"/>
      <c r="N69" s="372"/>
      <c r="O69" s="353"/>
      <c r="P69" s="353"/>
      <c r="Q69" s="353"/>
      <c r="R69" s="353"/>
      <c r="S69" s="353"/>
      <c r="T69" s="353"/>
      <c r="U69" s="353"/>
      <c r="V69" s="373"/>
    </row>
    <row r="70" spans="2:22" ht="17.100000000000001" customHeight="1">
      <c r="B70" s="437"/>
      <c r="C70" s="248" t="s">
        <v>193</v>
      </c>
      <c r="D70" s="253">
        <v>18463</v>
      </c>
      <c r="E70" s="253">
        <v>16218</v>
      </c>
      <c r="F70" s="253">
        <v>14970</v>
      </c>
      <c r="G70" s="253">
        <v>15361</v>
      </c>
      <c r="H70" s="253">
        <v>15227</v>
      </c>
      <c r="I70" s="253">
        <v>17205</v>
      </c>
      <c r="J70" s="253">
        <v>20445</v>
      </c>
      <c r="K70" s="200">
        <f t="shared" si="4"/>
        <v>0.18831734960767221</v>
      </c>
      <c r="L70"/>
      <c r="M70" s="437"/>
      <c r="N70" s="372"/>
      <c r="O70" s="353"/>
      <c r="P70" s="353"/>
      <c r="Q70" s="353"/>
      <c r="R70" s="353"/>
      <c r="S70" s="353"/>
      <c r="T70" s="353"/>
      <c r="U70" s="353"/>
      <c r="V70" s="373"/>
    </row>
    <row r="71" spans="2:22" ht="8.1" customHeight="1">
      <c r="B71" s="474"/>
      <c r="C71" s="475"/>
      <c r="D71" s="475"/>
      <c r="E71" s="475"/>
      <c r="F71" s="475"/>
      <c r="G71" s="475"/>
      <c r="H71" s="475"/>
      <c r="I71" s="475"/>
      <c r="J71" s="475"/>
      <c r="K71" s="476"/>
      <c r="L71"/>
      <c r="M71" s="383"/>
      <c r="N71" s="365"/>
      <c r="O71" s="366"/>
      <c r="P71" s="366"/>
      <c r="Q71" s="366"/>
      <c r="R71" s="366"/>
      <c r="S71" s="366"/>
      <c r="T71" s="366"/>
      <c r="U71" s="366"/>
      <c r="V71" s="367"/>
    </row>
    <row r="72" spans="2:22" ht="17.100000000000001" customHeight="1">
      <c r="B72" s="437" t="s">
        <v>180</v>
      </c>
      <c r="C72" s="248" t="s">
        <v>183</v>
      </c>
      <c r="D72" s="257">
        <v>31255520</v>
      </c>
      <c r="E72" s="257">
        <v>33616762</v>
      </c>
      <c r="F72" s="257">
        <v>33083880</v>
      </c>
      <c r="G72" s="257">
        <v>35985947</v>
      </c>
      <c r="H72" s="257">
        <v>39261080</v>
      </c>
      <c r="I72" s="257">
        <v>35417426</v>
      </c>
      <c r="J72" s="257">
        <v>37711108</v>
      </c>
      <c r="K72" s="200">
        <f t="shared" si="4"/>
        <v>6.4761397397992804E-2</v>
      </c>
      <c r="L72"/>
      <c r="M72" s="437" t="s">
        <v>180</v>
      </c>
      <c r="N72" s="372" t="s">
        <v>183</v>
      </c>
      <c r="O72" s="360">
        <v>31255520</v>
      </c>
      <c r="P72" s="360">
        <v>33616762</v>
      </c>
      <c r="Q72" s="360">
        <v>33083880</v>
      </c>
      <c r="R72" s="360">
        <v>35985947</v>
      </c>
      <c r="S72" s="360">
        <v>39261080</v>
      </c>
      <c r="T72" s="360">
        <v>35417426</v>
      </c>
      <c r="U72" s="360">
        <v>37711108</v>
      </c>
      <c r="V72" s="373">
        <f t="shared" ref="V72:V74" si="25">(U72/T72)-1</f>
        <v>6.4761397397992804E-2</v>
      </c>
    </row>
    <row r="73" spans="2:22" ht="17.100000000000001" customHeight="1">
      <c r="B73" s="437"/>
      <c r="C73" s="248" t="s">
        <v>184</v>
      </c>
      <c r="D73" s="192">
        <v>187341674</v>
      </c>
      <c r="E73" s="192">
        <v>194701200</v>
      </c>
      <c r="F73" s="192">
        <v>196970584</v>
      </c>
      <c r="G73" s="192">
        <v>203792136</v>
      </c>
      <c r="H73" s="192">
        <v>212359580</v>
      </c>
      <c r="I73" s="192">
        <v>212606637</v>
      </c>
      <c r="J73" s="192">
        <v>220314617</v>
      </c>
      <c r="K73" s="200">
        <f t="shared" si="4"/>
        <v>3.625465370584835E-2</v>
      </c>
      <c r="L73"/>
      <c r="M73" s="437"/>
      <c r="N73" s="372" t="s">
        <v>184</v>
      </c>
      <c r="O73" s="356">
        <v>187341674</v>
      </c>
      <c r="P73" s="356">
        <v>194701200</v>
      </c>
      <c r="Q73" s="356">
        <v>196970584</v>
      </c>
      <c r="R73" s="356">
        <v>203792136</v>
      </c>
      <c r="S73" s="356">
        <v>212359580</v>
      </c>
      <c r="T73" s="356">
        <v>212606637</v>
      </c>
      <c r="U73" s="356">
        <v>220314617</v>
      </c>
      <c r="V73" s="373">
        <f t="shared" si="25"/>
        <v>3.625465370584835E-2</v>
      </c>
    </row>
    <row r="74" spans="2:22" ht="17.100000000000001" customHeight="1">
      <c r="B74" s="437"/>
      <c r="C74" s="248" t="s">
        <v>27</v>
      </c>
      <c r="D74" s="192">
        <f>SUM(D72:D73)</f>
        <v>218597194</v>
      </c>
      <c r="E74" s="192">
        <f t="shared" ref="E74:J74" si="26">SUM(E72:E73)</f>
        <v>228317962</v>
      </c>
      <c r="F74" s="192">
        <f t="shared" si="26"/>
        <v>230054464</v>
      </c>
      <c r="G74" s="192">
        <f t="shared" si="26"/>
        <v>239778083</v>
      </c>
      <c r="H74" s="192">
        <f t="shared" si="26"/>
        <v>251620660</v>
      </c>
      <c r="I74" s="192">
        <f t="shared" si="26"/>
        <v>248024063</v>
      </c>
      <c r="J74" s="192">
        <f t="shared" si="26"/>
        <v>258025725</v>
      </c>
      <c r="K74" s="200">
        <f t="shared" si="4"/>
        <v>4.0325369559001123E-2</v>
      </c>
      <c r="L74"/>
      <c r="M74" s="437"/>
      <c r="N74" s="372" t="s">
        <v>27</v>
      </c>
      <c r="O74" s="356">
        <f>SUM(O72:O73)</f>
        <v>218597194</v>
      </c>
      <c r="P74" s="356">
        <f t="shared" ref="P74:U74" si="27">SUM(P72:P73)</f>
        <v>228317962</v>
      </c>
      <c r="Q74" s="356">
        <f t="shared" si="27"/>
        <v>230054464</v>
      </c>
      <c r="R74" s="356">
        <f t="shared" si="27"/>
        <v>239778083</v>
      </c>
      <c r="S74" s="356">
        <f t="shared" si="27"/>
        <v>251620660</v>
      </c>
      <c r="T74" s="356">
        <f t="shared" si="27"/>
        <v>248024063</v>
      </c>
      <c r="U74" s="356">
        <f t="shared" si="27"/>
        <v>258025725</v>
      </c>
      <c r="V74" s="373">
        <f t="shared" si="25"/>
        <v>4.0325369559001123E-2</v>
      </c>
    </row>
    <row r="75" spans="2:22" ht="8.1" customHeight="1">
      <c r="B75" s="437"/>
      <c r="C75" s="471"/>
      <c r="D75" s="472"/>
      <c r="E75" s="472"/>
      <c r="F75" s="472"/>
      <c r="G75" s="472"/>
      <c r="H75" s="472"/>
      <c r="I75" s="472"/>
      <c r="J75" s="472"/>
      <c r="K75" s="473"/>
      <c r="L75"/>
      <c r="M75" s="437"/>
      <c r="N75" s="465"/>
      <c r="O75" s="466"/>
      <c r="P75" s="466"/>
      <c r="Q75" s="466"/>
      <c r="R75" s="466"/>
      <c r="S75" s="466"/>
      <c r="T75" s="466"/>
      <c r="U75" s="466"/>
      <c r="V75" s="467"/>
    </row>
    <row r="76" spans="2:22" ht="17.100000000000001" customHeight="1">
      <c r="B76" s="437"/>
      <c r="C76" s="248" t="s">
        <v>187</v>
      </c>
      <c r="D76" s="196">
        <f>D72/D83</f>
        <v>9.5508345797823246E-2</v>
      </c>
      <c r="E76" s="196">
        <f t="shared" ref="E76:J78" si="28">E72/E83</f>
        <v>0.10126184380293536</v>
      </c>
      <c r="F76" s="196">
        <f t="shared" si="28"/>
        <v>0.1050614669448208</v>
      </c>
      <c r="G76" s="196">
        <f t="shared" si="28"/>
        <v>0.11260547489150959</v>
      </c>
      <c r="H76" s="196">
        <f t="shared" si="28"/>
        <v>0.12054638494836482</v>
      </c>
      <c r="I76" s="196">
        <f t="shared" si="28"/>
        <v>0.1103418127168137</v>
      </c>
      <c r="J76" s="196">
        <f t="shared" si="28"/>
        <v>0.12357067200007052</v>
      </c>
      <c r="K76" s="200">
        <f t="shared" si="4"/>
        <v>0.11988981291442058</v>
      </c>
      <c r="L76"/>
      <c r="M76" s="437"/>
      <c r="N76" s="372" t="s">
        <v>187</v>
      </c>
      <c r="O76" s="361">
        <f>O72/O83</f>
        <v>9.5508345797823246E-2</v>
      </c>
      <c r="P76" s="361">
        <f t="shared" ref="P76:U76" si="29">P72/P83</f>
        <v>0.10126184380293536</v>
      </c>
      <c r="Q76" s="361">
        <f t="shared" si="29"/>
        <v>0.1050614669448208</v>
      </c>
      <c r="R76" s="361">
        <f t="shared" si="29"/>
        <v>0.11260547489150959</v>
      </c>
      <c r="S76" s="361">
        <f t="shared" si="29"/>
        <v>0.12054638494836482</v>
      </c>
      <c r="T76" s="361">
        <f t="shared" si="29"/>
        <v>0.1103418127168137</v>
      </c>
      <c r="U76" s="361">
        <f t="shared" si="29"/>
        <v>0.12357067200007052</v>
      </c>
      <c r="V76" s="373">
        <f t="shared" ref="V76:V78" si="30">(U76/T76)-1</f>
        <v>0.11988981291442058</v>
      </c>
    </row>
    <row r="77" spans="2:22" ht="17.100000000000001" customHeight="1">
      <c r="B77" s="437"/>
      <c r="C77" s="248" t="s">
        <v>30</v>
      </c>
      <c r="D77" s="197">
        <f>D73/D84</f>
        <v>0.76485087870288326</v>
      </c>
      <c r="E77" s="197">
        <f t="shared" si="28"/>
        <v>0.76909198348607344</v>
      </c>
      <c r="F77" s="197">
        <f t="shared" si="28"/>
        <v>0.77414253533612976</v>
      </c>
      <c r="G77" s="197">
        <f t="shared" si="28"/>
        <v>0.78471648152605045</v>
      </c>
      <c r="H77" s="197">
        <f t="shared" si="28"/>
        <v>0.79051702301704163</v>
      </c>
      <c r="I77" s="197">
        <f t="shared" si="28"/>
        <v>0.78291258539423325</v>
      </c>
      <c r="J77" s="197">
        <f t="shared" si="28"/>
        <v>0.79193264684073983</v>
      </c>
      <c r="K77" s="200">
        <f t="shared" si="4"/>
        <v>1.1521160362959915E-2</v>
      </c>
      <c r="L77"/>
      <c r="M77" s="437"/>
      <c r="N77" s="372" t="s">
        <v>30</v>
      </c>
      <c r="O77" s="362">
        <f>O73/O84</f>
        <v>0.76485087870288326</v>
      </c>
      <c r="P77" s="362">
        <f t="shared" ref="P77:U77" si="31">P73/P84</f>
        <v>0.76909198348607344</v>
      </c>
      <c r="Q77" s="362">
        <f t="shared" si="31"/>
        <v>0.77414253533612976</v>
      </c>
      <c r="R77" s="362">
        <f t="shared" si="31"/>
        <v>0.78471648152605045</v>
      </c>
      <c r="S77" s="362">
        <f t="shared" si="31"/>
        <v>0.79051702301704163</v>
      </c>
      <c r="T77" s="362">
        <f t="shared" si="31"/>
        <v>0.78291258539423325</v>
      </c>
      <c r="U77" s="362">
        <f t="shared" si="31"/>
        <v>0.79193264684073983</v>
      </c>
      <c r="V77" s="373">
        <f t="shared" si="30"/>
        <v>1.1521160362959915E-2</v>
      </c>
    </row>
    <row r="78" spans="2:22" ht="17.100000000000001" customHeight="1">
      <c r="B78" s="437"/>
      <c r="C78" s="248" t="s">
        <v>31</v>
      </c>
      <c r="D78" s="197">
        <f>D74/D85</f>
        <v>0.38203391932915742</v>
      </c>
      <c r="E78" s="197">
        <f t="shared" si="28"/>
        <v>0.39019653290606021</v>
      </c>
      <c r="F78" s="197">
        <f t="shared" si="28"/>
        <v>0.40389557076226634</v>
      </c>
      <c r="G78" s="197">
        <f t="shared" si="28"/>
        <v>0.41267510508456062</v>
      </c>
      <c r="H78" s="197">
        <f t="shared" si="28"/>
        <v>0.41903064287502628</v>
      </c>
      <c r="I78" s="197">
        <f t="shared" si="28"/>
        <v>0.4121749372366284</v>
      </c>
      <c r="J78" s="197">
        <f t="shared" si="28"/>
        <v>0.43898321111623884</v>
      </c>
      <c r="K78" s="200">
        <f t="shared" si="4"/>
        <v>6.5041009187368104E-2</v>
      </c>
      <c r="L78"/>
      <c r="M78" s="437"/>
      <c r="N78" s="372" t="s">
        <v>31</v>
      </c>
      <c r="O78" s="362">
        <f>O74/O85</f>
        <v>0.38203391932915742</v>
      </c>
      <c r="P78" s="362">
        <f t="shared" ref="P78:U78" si="32">P74/P85</f>
        <v>0.39019653290606021</v>
      </c>
      <c r="Q78" s="362">
        <f t="shared" si="32"/>
        <v>0.40407408941874901</v>
      </c>
      <c r="R78" s="362">
        <f t="shared" si="32"/>
        <v>0.41392641294879617</v>
      </c>
      <c r="S78" s="362">
        <f t="shared" si="32"/>
        <v>0.42337108959998343</v>
      </c>
      <c r="T78" s="362">
        <f t="shared" si="32"/>
        <v>0.41857932191739972</v>
      </c>
      <c r="U78" s="362">
        <f t="shared" si="32"/>
        <v>0.44229659528399934</v>
      </c>
      <c r="V78" s="373">
        <f t="shared" si="30"/>
        <v>5.6661359328399552E-2</v>
      </c>
    </row>
    <row r="79" spans="2:22" ht="8.1" customHeight="1">
      <c r="B79" s="437"/>
      <c r="C79" s="471"/>
      <c r="D79" s="472"/>
      <c r="E79" s="472"/>
      <c r="F79" s="472"/>
      <c r="G79" s="472"/>
      <c r="H79" s="472"/>
      <c r="I79" s="472"/>
      <c r="J79" s="472"/>
      <c r="K79" s="473"/>
      <c r="L79"/>
      <c r="M79" s="437"/>
      <c r="N79" s="465"/>
      <c r="O79" s="466"/>
      <c r="P79" s="466"/>
      <c r="Q79" s="466"/>
      <c r="R79" s="466"/>
      <c r="S79" s="466"/>
      <c r="T79" s="466"/>
      <c r="U79" s="466"/>
      <c r="V79" s="467"/>
    </row>
    <row r="80" spans="2:22" ht="17.100000000000001" customHeight="1">
      <c r="B80" s="437"/>
      <c r="C80" s="248" t="s">
        <v>194</v>
      </c>
      <c r="D80" s="253">
        <v>92469</v>
      </c>
      <c r="E80" s="253">
        <v>96704</v>
      </c>
      <c r="F80" s="253">
        <v>98816</v>
      </c>
      <c r="G80" s="253">
        <v>102251</v>
      </c>
      <c r="H80" s="253">
        <v>104496</v>
      </c>
      <c r="I80" s="253">
        <v>96281</v>
      </c>
      <c r="J80" s="253">
        <v>100330</v>
      </c>
      <c r="K80" s="200">
        <f t="shared" si="4"/>
        <v>4.2053987806524695E-2</v>
      </c>
      <c r="L80"/>
      <c r="M80" s="437"/>
      <c r="N80" s="372"/>
      <c r="O80" s="353"/>
      <c r="P80" s="353"/>
      <c r="Q80" s="353"/>
      <c r="R80" s="353"/>
      <c r="S80" s="353"/>
      <c r="T80" s="353"/>
      <c r="U80" s="353"/>
      <c r="V80" s="373"/>
    </row>
    <row r="81" spans="2:23" ht="17.100000000000001" customHeight="1">
      <c r="B81" s="437"/>
      <c r="C81" s="248" t="s">
        <v>193</v>
      </c>
      <c r="D81" s="253">
        <v>61387</v>
      </c>
      <c r="E81" s="253">
        <v>61552</v>
      </c>
      <c r="F81" s="253">
        <v>62376</v>
      </c>
      <c r="G81" s="253">
        <v>63683</v>
      </c>
      <c r="H81" s="253">
        <v>66420</v>
      </c>
      <c r="I81" s="253">
        <v>65467</v>
      </c>
      <c r="J81" s="253">
        <v>66438</v>
      </c>
      <c r="K81" s="200">
        <f t="shared" si="4"/>
        <v>1.4831900041242241E-2</v>
      </c>
      <c r="L81"/>
      <c r="M81" s="437"/>
      <c r="N81" s="372"/>
      <c r="O81" s="353"/>
      <c r="P81" s="353"/>
      <c r="Q81" s="353"/>
      <c r="R81" s="353"/>
      <c r="S81" s="353"/>
      <c r="T81" s="353"/>
      <c r="U81" s="353"/>
      <c r="V81" s="373"/>
    </row>
    <row r="82" spans="2:23" ht="8.1" customHeight="1">
      <c r="B82" s="474"/>
      <c r="C82" s="475"/>
      <c r="D82" s="475"/>
      <c r="E82" s="475"/>
      <c r="F82" s="475"/>
      <c r="G82" s="475"/>
      <c r="H82" s="475"/>
      <c r="I82" s="475"/>
      <c r="J82" s="475"/>
      <c r="K82" s="476"/>
      <c r="L82"/>
      <c r="M82" s="383"/>
      <c r="N82" s="365"/>
      <c r="O82" s="366"/>
      <c r="P82" s="366"/>
      <c r="Q82" s="366"/>
      <c r="R82" s="366"/>
      <c r="S82" s="366"/>
      <c r="T82" s="366"/>
      <c r="U82" s="366"/>
      <c r="V82" s="367"/>
    </row>
    <row r="83" spans="2:23" ht="17.100000000000001" customHeight="1">
      <c r="B83" s="483" t="s">
        <v>18</v>
      </c>
      <c r="C83" s="20" t="s">
        <v>222</v>
      </c>
      <c r="D83" s="198">
        <f t="shared" ref="D83:J84" si="33">D47+D61+D72</f>
        <v>327254333</v>
      </c>
      <c r="E83" s="198">
        <f t="shared" si="33"/>
        <v>331978569</v>
      </c>
      <c r="F83" s="198">
        <f t="shared" si="33"/>
        <v>314900229</v>
      </c>
      <c r="G83" s="198">
        <f t="shared" si="33"/>
        <v>319575465</v>
      </c>
      <c r="H83" s="198">
        <f t="shared" si="33"/>
        <v>325692720</v>
      </c>
      <c r="I83" s="198">
        <f t="shared" si="33"/>
        <v>320979193</v>
      </c>
      <c r="J83" s="198">
        <f t="shared" si="33"/>
        <v>305178465</v>
      </c>
      <c r="K83" s="200">
        <f t="shared" si="4"/>
        <v>-4.9226642550627919E-2</v>
      </c>
      <c r="L83" s="187"/>
      <c r="M83" s="502" t="s">
        <v>18</v>
      </c>
      <c r="N83" s="425" t="s">
        <v>222</v>
      </c>
      <c r="O83" s="363">
        <f t="shared" ref="O83:U83" si="34">O47+O61+O72</f>
        <v>327254333</v>
      </c>
      <c r="P83" s="363">
        <f t="shared" si="34"/>
        <v>331978569</v>
      </c>
      <c r="Q83" s="363">
        <f t="shared" si="34"/>
        <v>314900229</v>
      </c>
      <c r="R83" s="363">
        <f t="shared" si="34"/>
        <v>319575465</v>
      </c>
      <c r="S83" s="363">
        <f t="shared" si="34"/>
        <v>325692720</v>
      </c>
      <c r="T83" s="363">
        <f t="shared" si="34"/>
        <v>320979193</v>
      </c>
      <c r="U83" s="363">
        <f t="shared" si="34"/>
        <v>305178465</v>
      </c>
      <c r="V83" s="373">
        <f t="shared" ref="V83:V85" si="35">(U83/T83)-1</f>
        <v>-4.9226642550627919E-2</v>
      </c>
    </row>
    <row r="84" spans="2:23" ht="17.100000000000001" customHeight="1">
      <c r="B84" s="483"/>
      <c r="C84" s="20" t="s">
        <v>223</v>
      </c>
      <c r="D84" s="198">
        <f t="shared" si="33"/>
        <v>244938823</v>
      </c>
      <c r="E84" s="198">
        <f t="shared" si="33"/>
        <v>253157235</v>
      </c>
      <c r="F84" s="198">
        <f t="shared" si="33"/>
        <v>254437103</v>
      </c>
      <c r="G84" s="198">
        <f t="shared" si="33"/>
        <v>259701613</v>
      </c>
      <c r="H84" s="198">
        <f t="shared" si="33"/>
        <v>268633785</v>
      </c>
      <c r="I84" s="198">
        <f t="shared" si="33"/>
        <v>271558589</v>
      </c>
      <c r="J84" s="198">
        <f t="shared" si="33"/>
        <v>278198680</v>
      </c>
      <c r="K84" s="200">
        <f t="shared" si="4"/>
        <v>2.4451780459059602E-2</v>
      </c>
      <c r="L84" s="187"/>
      <c r="M84" s="502"/>
      <c r="N84" s="426" t="s">
        <v>223</v>
      </c>
      <c r="O84" s="363">
        <f t="shared" ref="O84:U84" si="36">O48+O62+O73</f>
        <v>244938823</v>
      </c>
      <c r="P84" s="363">
        <f t="shared" si="36"/>
        <v>253157235</v>
      </c>
      <c r="Q84" s="363">
        <f t="shared" si="36"/>
        <v>254437103</v>
      </c>
      <c r="R84" s="363">
        <f t="shared" si="36"/>
        <v>259701613</v>
      </c>
      <c r="S84" s="363">
        <f t="shared" si="36"/>
        <v>268633785</v>
      </c>
      <c r="T84" s="363">
        <f t="shared" si="36"/>
        <v>271558589</v>
      </c>
      <c r="U84" s="363">
        <f t="shared" si="36"/>
        <v>278198680</v>
      </c>
      <c r="V84" s="373">
        <f t="shared" si="35"/>
        <v>2.4451780459059602E-2</v>
      </c>
    </row>
    <row r="85" spans="2:23" ht="17.100000000000001" customHeight="1">
      <c r="B85" s="483"/>
      <c r="C85" s="20" t="s">
        <v>213</v>
      </c>
      <c r="D85" s="198">
        <f t="shared" ref="D85:J85" si="37">D51+D63+D74</f>
        <v>572193156</v>
      </c>
      <c r="E85" s="198">
        <f t="shared" si="37"/>
        <v>585135804</v>
      </c>
      <c r="F85" s="198">
        <f t="shared" si="37"/>
        <v>569588974.61000001</v>
      </c>
      <c r="G85" s="198">
        <f t="shared" si="37"/>
        <v>581033554.11000001</v>
      </c>
      <c r="H85" s="198">
        <f t="shared" si="37"/>
        <v>600482719.52999997</v>
      </c>
      <c r="I85" s="198">
        <f t="shared" si="37"/>
        <v>601744649.16000009</v>
      </c>
      <c r="J85" s="198">
        <f t="shared" si="37"/>
        <v>587780394.48000002</v>
      </c>
      <c r="K85" s="200">
        <f t="shared" si="4"/>
        <v>-2.3206279772480465E-2</v>
      </c>
      <c r="L85" s="187"/>
      <c r="M85" s="502"/>
      <c r="N85" s="427" t="s">
        <v>213</v>
      </c>
      <c r="O85" s="363">
        <f t="shared" ref="O85:U85" si="38">O51+O63+O74</f>
        <v>572193156</v>
      </c>
      <c r="P85" s="363">
        <f t="shared" si="38"/>
        <v>585135804</v>
      </c>
      <c r="Q85" s="363">
        <f t="shared" si="38"/>
        <v>569337332</v>
      </c>
      <c r="R85" s="363">
        <f t="shared" si="38"/>
        <v>579277078</v>
      </c>
      <c r="S85" s="363">
        <f t="shared" si="38"/>
        <v>594326505</v>
      </c>
      <c r="T85" s="363">
        <f t="shared" si="38"/>
        <v>592537782</v>
      </c>
      <c r="U85" s="363">
        <f t="shared" si="38"/>
        <v>583377145</v>
      </c>
      <c r="V85" s="373">
        <f t="shared" si="35"/>
        <v>-1.5460004877798639E-2</v>
      </c>
    </row>
    <row r="86" spans="2:23" ht="8.1" customHeight="1">
      <c r="B86" s="483"/>
      <c r="C86" s="471"/>
      <c r="D86" s="472"/>
      <c r="E86" s="472"/>
      <c r="F86" s="472"/>
      <c r="G86" s="472"/>
      <c r="H86" s="472"/>
      <c r="I86" s="472"/>
      <c r="J86" s="472"/>
      <c r="K86" s="473"/>
      <c r="L86" s="187"/>
      <c r="M86" s="483"/>
      <c r="N86" s="465"/>
      <c r="O86" s="466"/>
      <c r="P86" s="466"/>
      <c r="Q86" s="466"/>
      <c r="R86" s="466"/>
      <c r="S86" s="466"/>
      <c r="T86" s="466"/>
      <c r="U86" s="466"/>
      <c r="V86" s="467"/>
    </row>
    <row r="87" spans="2:23" ht="17.100000000000001" customHeight="1">
      <c r="B87" s="483"/>
      <c r="C87" s="20" t="s">
        <v>211</v>
      </c>
      <c r="D87" s="199">
        <f t="shared" ref="D87:J87" si="39">D83/D7</f>
        <v>28235.921742881794</v>
      </c>
      <c r="E87" s="199">
        <f t="shared" si="39"/>
        <v>28885.283998955885</v>
      </c>
      <c r="F87" s="199">
        <f t="shared" si="39"/>
        <v>27948.897576994765</v>
      </c>
      <c r="G87" s="199">
        <f t="shared" si="39"/>
        <v>28769.847407274036</v>
      </c>
      <c r="H87" s="199">
        <f t="shared" si="39"/>
        <v>29410.576124255011</v>
      </c>
      <c r="I87" s="199">
        <f t="shared" si="39"/>
        <v>28779.628171792341</v>
      </c>
      <c r="J87" s="199">
        <f t="shared" si="39"/>
        <v>27703.201252723313</v>
      </c>
      <c r="K87" s="200">
        <f t="shared" si="4"/>
        <v>-3.7402391463975282E-2</v>
      </c>
      <c r="L87" s="187"/>
      <c r="M87" s="483"/>
      <c r="N87" s="372"/>
      <c r="O87" s="364"/>
      <c r="P87" s="364"/>
      <c r="Q87" s="364"/>
      <c r="R87" s="364"/>
      <c r="S87" s="364"/>
      <c r="T87" s="364"/>
      <c r="U87" s="364"/>
      <c r="V87" s="373"/>
    </row>
    <row r="88" spans="2:23" ht="17.100000000000001" customHeight="1">
      <c r="B88" s="483"/>
      <c r="C88" s="20" t="s">
        <v>218</v>
      </c>
      <c r="D88" s="199">
        <f t="shared" ref="D88:J88" si="40">D84/D9</f>
        <v>35956.961685261304</v>
      </c>
      <c r="E88" s="199">
        <f t="shared" si="40"/>
        <v>36780.071916315559</v>
      </c>
      <c r="F88" s="199">
        <f t="shared" si="40"/>
        <v>36998.270030536572</v>
      </c>
      <c r="G88" s="199">
        <f t="shared" si="40"/>
        <v>39600.733912778283</v>
      </c>
      <c r="H88" s="199">
        <f t="shared" si="40"/>
        <v>41069.222595933345</v>
      </c>
      <c r="I88" s="199">
        <f t="shared" si="40"/>
        <v>40159.507394262051</v>
      </c>
      <c r="J88" s="199">
        <f t="shared" si="40"/>
        <v>41802.957175056348</v>
      </c>
      <c r="K88" s="200">
        <f t="shared" si="4"/>
        <v>4.0923056268093339E-2</v>
      </c>
      <c r="L88" s="187"/>
      <c r="M88" s="483"/>
      <c r="N88" s="372"/>
      <c r="O88" s="364"/>
      <c r="P88" s="364"/>
      <c r="Q88" s="364"/>
      <c r="R88" s="364"/>
      <c r="S88" s="364"/>
      <c r="T88" s="364"/>
      <c r="U88" s="364"/>
      <c r="V88" s="373"/>
    </row>
    <row r="89" spans="2:23" ht="8.1" customHeight="1" thickBot="1">
      <c r="B89" s="459"/>
      <c r="C89" s="460"/>
      <c r="D89" s="460"/>
      <c r="E89" s="460"/>
      <c r="F89" s="460"/>
      <c r="G89" s="460"/>
      <c r="H89" s="460"/>
      <c r="I89" s="460"/>
      <c r="J89" s="460"/>
      <c r="K89" s="461"/>
      <c r="M89" s="382"/>
      <c r="N89" s="377"/>
      <c r="O89" s="378"/>
      <c r="P89" s="378"/>
      <c r="Q89" s="378"/>
      <c r="R89" s="378"/>
      <c r="S89" s="378"/>
      <c r="T89" s="378"/>
      <c r="U89" s="378"/>
      <c r="V89" s="379"/>
    </row>
    <row r="90" spans="2:23" ht="9" customHeight="1">
      <c r="B90" s="184"/>
      <c r="N90" s="380"/>
      <c r="O90" s="20"/>
      <c r="P90" s="20"/>
      <c r="Q90" s="20"/>
      <c r="R90" s="20"/>
      <c r="S90" s="20"/>
      <c r="T90" s="20"/>
      <c r="U90" s="20"/>
      <c r="V90" s="381"/>
    </row>
    <row r="91" spans="2:23" ht="17.100000000000001" customHeight="1">
      <c r="B91" s="184"/>
      <c r="N91" s="20"/>
      <c r="O91" s="20"/>
      <c r="P91" s="20"/>
      <c r="Q91" s="20"/>
      <c r="R91" s="20"/>
      <c r="S91" s="20"/>
      <c r="T91" s="20"/>
      <c r="U91" s="20"/>
      <c r="V91" s="209"/>
      <c r="W91" s="20"/>
    </row>
    <row r="92" spans="2:23" ht="17.100000000000001" customHeight="1">
      <c r="B92" s="184"/>
      <c r="N92"/>
      <c r="O92"/>
      <c r="P92"/>
      <c r="Q92"/>
      <c r="R92"/>
      <c r="S92"/>
      <c r="T92"/>
      <c r="U92"/>
    </row>
    <row r="93" spans="2:23" ht="17.100000000000001" customHeight="1">
      <c r="B93" s="184"/>
    </row>
    <row r="94" spans="2:23" ht="17.100000000000001" customHeight="1">
      <c r="B94" s="184"/>
    </row>
    <row r="95" spans="2:23" ht="17.100000000000001" customHeight="1">
      <c r="B95" s="184"/>
    </row>
    <row r="96" spans="2:23" ht="17.100000000000001" customHeight="1">
      <c r="B96" s="184"/>
    </row>
    <row r="97" spans="2:2" ht="17.100000000000001" customHeight="1">
      <c r="B97" s="184"/>
    </row>
    <row r="98" spans="2:2" ht="17.100000000000001" customHeight="1">
      <c r="B98" s="184"/>
    </row>
    <row r="99" spans="2:2" ht="17.100000000000001" customHeight="1">
      <c r="B99" s="184"/>
    </row>
    <row r="100" spans="2:2" ht="17.100000000000001" customHeight="1">
      <c r="B100" s="184"/>
    </row>
    <row r="101" spans="2:2" ht="17.100000000000001" customHeight="1">
      <c r="B101" s="184"/>
    </row>
    <row r="102" spans="2:2" ht="17.100000000000001" customHeight="1">
      <c r="B102" s="184"/>
    </row>
    <row r="103" spans="2:2" ht="17.100000000000001" customHeight="1">
      <c r="B103" s="184"/>
    </row>
    <row r="104" spans="2:2" ht="17.100000000000001" customHeight="1">
      <c r="B104" s="184"/>
    </row>
    <row r="105" spans="2:2" ht="17.100000000000001" customHeight="1">
      <c r="B105" s="184"/>
    </row>
    <row r="106" spans="2:2" ht="17.100000000000001" customHeight="1">
      <c r="B106" s="184"/>
    </row>
    <row r="107" spans="2:2" ht="17.100000000000001" customHeight="1">
      <c r="B107" s="184"/>
    </row>
    <row r="108" spans="2:2" ht="17.100000000000001" customHeight="1">
      <c r="B108" s="184"/>
    </row>
    <row r="109" spans="2:2" ht="17.100000000000001" customHeight="1">
      <c r="B109" s="184"/>
    </row>
    <row r="110" spans="2:2" ht="17.100000000000001" customHeight="1">
      <c r="B110" s="184"/>
    </row>
    <row r="111" spans="2:2" ht="17.100000000000001" customHeight="1">
      <c r="B111" s="184"/>
    </row>
    <row r="112" spans="2:2" ht="17.100000000000001" customHeight="1">
      <c r="B112" s="184"/>
    </row>
    <row r="113" spans="2:2" ht="17.100000000000001" customHeight="1">
      <c r="B113" s="184"/>
    </row>
    <row r="114" spans="2:2" ht="17.100000000000001" customHeight="1">
      <c r="B114" s="184"/>
    </row>
    <row r="115" spans="2:2" ht="17.100000000000001" customHeight="1">
      <c r="B115" s="184"/>
    </row>
    <row r="116" spans="2:2" ht="17.100000000000001" customHeight="1">
      <c r="B116" s="184"/>
    </row>
    <row r="117" spans="2:2" ht="17.100000000000001" customHeight="1">
      <c r="B117" s="184"/>
    </row>
    <row r="118" spans="2:2" ht="17.100000000000001" customHeight="1">
      <c r="B118" s="184"/>
    </row>
    <row r="119" spans="2:2" ht="17.100000000000001" customHeight="1">
      <c r="B119" s="184"/>
    </row>
    <row r="120" spans="2:2" ht="17.100000000000001" customHeight="1">
      <c r="B120" s="184"/>
    </row>
    <row r="121" spans="2:2" ht="17.100000000000001" customHeight="1">
      <c r="B121" s="184"/>
    </row>
    <row r="122" spans="2:2" ht="17.100000000000001" customHeight="1">
      <c r="B122" s="184"/>
    </row>
    <row r="123" spans="2:2" ht="17.100000000000001" customHeight="1">
      <c r="B123" s="184"/>
    </row>
    <row r="124" spans="2:2" ht="17.100000000000001" customHeight="1">
      <c r="B124" s="184"/>
    </row>
    <row r="125" spans="2:2" ht="17.100000000000001" customHeight="1">
      <c r="B125" s="184"/>
    </row>
    <row r="126" spans="2:2" ht="17.100000000000001" customHeight="1">
      <c r="B126" s="184"/>
    </row>
    <row r="127" spans="2:2" ht="17.100000000000001" customHeight="1">
      <c r="B127" s="184"/>
    </row>
    <row r="128" spans="2:2" ht="17.100000000000001" customHeight="1">
      <c r="B128" s="184"/>
    </row>
    <row r="129" spans="2:2" ht="17.100000000000001" customHeight="1">
      <c r="B129" s="184"/>
    </row>
    <row r="130" spans="2:2" ht="17.100000000000001" customHeight="1">
      <c r="B130" s="184"/>
    </row>
    <row r="131" spans="2:2" ht="17.100000000000001" customHeight="1">
      <c r="B131" s="184"/>
    </row>
    <row r="132" spans="2:2" ht="17.100000000000001" customHeight="1">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row r="157" spans="2:2">
      <c r="B157" s="184"/>
    </row>
    <row r="158" spans="2:2">
      <c r="B158" s="184"/>
    </row>
    <row r="159" spans="2:2">
      <c r="B159" s="184"/>
    </row>
    <row r="160" spans="2:2">
      <c r="B160" s="184"/>
    </row>
    <row r="161" spans="2:2">
      <c r="B161" s="184"/>
    </row>
    <row r="162" spans="2:2">
      <c r="B162" s="184"/>
    </row>
    <row r="163" spans="2:2">
      <c r="B163" s="184"/>
    </row>
    <row r="164" spans="2:2">
      <c r="B164" s="184"/>
    </row>
    <row r="165" spans="2:2">
      <c r="B165" s="184"/>
    </row>
    <row r="166" spans="2:2">
      <c r="B166" s="184"/>
    </row>
    <row r="167" spans="2:2">
      <c r="B167" s="184"/>
    </row>
    <row r="168" spans="2:2">
      <c r="B168" s="184"/>
    </row>
    <row r="169" spans="2:2">
      <c r="B169" s="184"/>
    </row>
    <row r="170" spans="2:2">
      <c r="B170" s="184"/>
    </row>
    <row r="171" spans="2:2">
      <c r="B171" s="184"/>
    </row>
    <row r="172" spans="2:2">
      <c r="B172" s="184"/>
    </row>
    <row r="173" spans="2:2">
      <c r="B173" s="184"/>
    </row>
    <row r="174" spans="2:2">
      <c r="B174" s="184"/>
    </row>
    <row r="175" spans="2:2">
      <c r="B175" s="184"/>
    </row>
    <row r="176" spans="2:2">
      <c r="B176" s="184"/>
    </row>
    <row r="177" spans="2:2">
      <c r="B177" s="184"/>
    </row>
    <row r="178" spans="2:2">
      <c r="B178" s="184"/>
    </row>
    <row r="179" spans="2:2">
      <c r="B179" s="184"/>
    </row>
    <row r="180" spans="2:2">
      <c r="B180" s="184"/>
    </row>
    <row r="181" spans="2:2">
      <c r="B181" s="184"/>
    </row>
    <row r="182" spans="2:2">
      <c r="B182" s="184"/>
    </row>
    <row r="183" spans="2:2">
      <c r="B183" s="184"/>
    </row>
    <row r="184" spans="2:2">
      <c r="B184" s="184"/>
    </row>
    <row r="185" spans="2:2">
      <c r="B185" s="184"/>
    </row>
    <row r="186" spans="2:2">
      <c r="B186" s="184"/>
    </row>
    <row r="187" spans="2:2">
      <c r="B187" s="184"/>
    </row>
    <row r="188" spans="2:2">
      <c r="B188" s="184"/>
    </row>
    <row r="189" spans="2:2">
      <c r="B189" s="184"/>
    </row>
    <row r="190" spans="2:2">
      <c r="B190" s="184"/>
    </row>
    <row r="191" spans="2:2">
      <c r="B191" s="184"/>
    </row>
    <row r="192" spans="2:2">
      <c r="B192" s="184"/>
    </row>
    <row r="193" spans="2:2">
      <c r="B193" s="184"/>
    </row>
    <row r="194" spans="2:2">
      <c r="B194" s="184"/>
    </row>
    <row r="195" spans="2:2">
      <c r="B195" s="184"/>
    </row>
    <row r="196" spans="2:2">
      <c r="B196" s="184"/>
    </row>
    <row r="197" spans="2:2">
      <c r="B197" s="184"/>
    </row>
    <row r="198" spans="2:2">
      <c r="B198" s="184"/>
    </row>
    <row r="199" spans="2:2">
      <c r="B199" s="184"/>
    </row>
    <row r="200" spans="2:2">
      <c r="B200" s="184"/>
    </row>
    <row r="201" spans="2:2">
      <c r="B201" s="184"/>
    </row>
    <row r="202" spans="2:2">
      <c r="B202" s="184"/>
    </row>
    <row r="203" spans="2:2">
      <c r="B203" s="184"/>
    </row>
    <row r="204" spans="2:2">
      <c r="B204" s="184"/>
    </row>
    <row r="205" spans="2:2">
      <c r="B205" s="184"/>
    </row>
    <row r="206" spans="2:2">
      <c r="B206" s="184"/>
    </row>
    <row r="207" spans="2:2">
      <c r="B207" s="184"/>
    </row>
    <row r="208" spans="2:2">
      <c r="B208" s="184"/>
    </row>
    <row r="209" spans="2:2">
      <c r="B209" s="184"/>
    </row>
    <row r="210" spans="2:2">
      <c r="B210" s="184"/>
    </row>
    <row r="211" spans="2:2">
      <c r="B211" s="184"/>
    </row>
    <row r="212" spans="2:2">
      <c r="B212" s="184"/>
    </row>
    <row r="213" spans="2:2">
      <c r="B213" s="184"/>
    </row>
    <row r="214" spans="2:2">
      <c r="B214" s="184"/>
    </row>
    <row r="215" spans="2:2">
      <c r="B215" s="184"/>
    </row>
    <row r="216" spans="2:2">
      <c r="B216" s="184"/>
    </row>
    <row r="217" spans="2:2">
      <c r="B217" s="184"/>
    </row>
    <row r="218" spans="2:2">
      <c r="B218" s="184"/>
    </row>
    <row r="219" spans="2:2">
      <c r="B219" s="184"/>
    </row>
    <row r="220" spans="2:2">
      <c r="B220" s="184"/>
    </row>
    <row r="221" spans="2:2">
      <c r="B221" s="184"/>
    </row>
    <row r="222" spans="2:2">
      <c r="B222" s="184"/>
    </row>
    <row r="223" spans="2:2">
      <c r="B223" s="184"/>
    </row>
    <row r="224" spans="2:2">
      <c r="B224" s="184"/>
    </row>
    <row r="225" spans="2:2">
      <c r="B225" s="184"/>
    </row>
    <row r="226" spans="2:2">
      <c r="B226" s="184"/>
    </row>
    <row r="227" spans="2:2">
      <c r="B227" s="184"/>
    </row>
    <row r="228" spans="2:2">
      <c r="B228" s="184"/>
    </row>
    <row r="229" spans="2:2">
      <c r="B229" s="184"/>
    </row>
    <row r="230" spans="2:2">
      <c r="B230" s="184"/>
    </row>
    <row r="231" spans="2:2">
      <c r="B231" s="184"/>
    </row>
    <row r="232" spans="2:2">
      <c r="B232" s="184"/>
    </row>
    <row r="233" spans="2:2">
      <c r="B233" s="184"/>
    </row>
    <row r="234" spans="2:2">
      <c r="B234" s="184"/>
    </row>
    <row r="235" spans="2:2">
      <c r="B235" s="184"/>
    </row>
    <row r="236" spans="2:2">
      <c r="B236" s="184"/>
    </row>
    <row r="237" spans="2:2">
      <c r="B237" s="184"/>
    </row>
    <row r="238" spans="2:2">
      <c r="B238" s="184"/>
    </row>
    <row r="239" spans="2:2">
      <c r="B239" s="184"/>
    </row>
    <row r="240" spans="2:2">
      <c r="B240" s="184"/>
    </row>
    <row r="241" spans="2:2">
      <c r="B241" s="184"/>
    </row>
    <row r="242" spans="2:2">
      <c r="B242" s="184"/>
    </row>
    <row r="243" spans="2:2">
      <c r="B243" s="184"/>
    </row>
    <row r="244" spans="2:2">
      <c r="B244" s="184"/>
    </row>
    <row r="245" spans="2:2">
      <c r="B245" s="184"/>
    </row>
    <row r="246" spans="2:2">
      <c r="B246" s="184"/>
    </row>
    <row r="247" spans="2:2">
      <c r="B247" s="184"/>
    </row>
    <row r="248" spans="2:2">
      <c r="B248" s="184"/>
    </row>
    <row r="249" spans="2:2">
      <c r="B249" s="184"/>
    </row>
    <row r="250" spans="2:2">
      <c r="B250" s="184"/>
    </row>
    <row r="251" spans="2:2">
      <c r="B251" s="184"/>
    </row>
    <row r="252" spans="2:2">
      <c r="B252" s="184"/>
    </row>
    <row r="253" spans="2:2">
      <c r="B253" s="184"/>
    </row>
    <row r="254" spans="2:2">
      <c r="B254" s="184"/>
    </row>
    <row r="255" spans="2:2">
      <c r="B255" s="184"/>
    </row>
    <row r="256" spans="2:2">
      <c r="B256" s="184"/>
    </row>
    <row r="257" spans="2:2">
      <c r="B257" s="184"/>
    </row>
    <row r="258" spans="2:2">
      <c r="B258" s="184"/>
    </row>
    <row r="259" spans="2:2">
      <c r="B259" s="184"/>
    </row>
    <row r="260" spans="2:2">
      <c r="B260" s="184"/>
    </row>
    <row r="261" spans="2:2">
      <c r="B261" s="184"/>
    </row>
    <row r="262" spans="2:2">
      <c r="B262" s="184"/>
    </row>
    <row r="263" spans="2:2">
      <c r="B263" s="184"/>
    </row>
    <row r="264" spans="2:2">
      <c r="B264" s="184"/>
    </row>
    <row r="265" spans="2:2">
      <c r="B265" s="184"/>
    </row>
    <row r="266" spans="2:2">
      <c r="B266" s="184"/>
    </row>
    <row r="267" spans="2:2">
      <c r="B267" s="184"/>
    </row>
    <row r="268" spans="2:2">
      <c r="B268" s="184"/>
    </row>
    <row r="269" spans="2:2">
      <c r="B269" s="184"/>
    </row>
    <row r="270" spans="2:2">
      <c r="B270" s="184"/>
    </row>
    <row r="271" spans="2:2">
      <c r="B271" s="184"/>
    </row>
    <row r="272" spans="2:2">
      <c r="B272" s="184"/>
    </row>
    <row r="273" spans="2:2">
      <c r="B273" s="184"/>
    </row>
    <row r="274" spans="2:2">
      <c r="B274" s="184"/>
    </row>
    <row r="275" spans="2:2">
      <c r="B275" s="184"/>
    </row>
    <row r="276" spans="2:2">
      <c r="B276" s="184"/>
    </row>
    <row r="277" spans="2:2">
      <c r="B277" s="184"/>
    </row>
    <row r="278" spans="2:2">
      <c r="B278" s="184"/>
    </row>
    <row r="279" spans="2:2">
      <c r="B279" s="184"/>
    </row>
    <row r="280" spans="2:2">
      <c r="B280" s="184"/>
    </row>
    <row r="281" spans="2:2">
      <c r="B281" s="184"/>
    </row>
    <row r="282" spans="2:2">
      <c r="B282" s="184"/>
    </row>
    <row r="283" spans="2:2">
      <c r="B283" s="184"/>
    </row>
    <row r="284" spans="2:2">
      <c r="B284" s="184"/>
    </row>
    <row r="285" spans="2:2">
      <c r="B285" s="184"/>
    </row>
    <row r="286" spans="2:2">
      <c r="B286" s="184"/>
    </row>
    <row r="287" spans="2:2">
      <c r="B287" s="184"/>
    </row>
    <row r="288" spans="2:2">
      <c r="B288" s="184"/>
    </row>
    <row r="289" spans="2:2">
      <c r="B289" s="184"/>
    </row>
    <row r="290" spans="2:2">
      <c r="B290" s="184"/>
    </row>
    <row r="291" spans="2:2">
      <c r="B291" s="184"/>
    </row>
    <row r="292" spans="2:2">
      <c r="B292" s="184"/>
    </row>
    <row r="293" spans="2:2">
      <c r="B293" s="184"/>
    </row>
    <row r="294" spans="2:2">
      <c r="B294" s="184"/>
    </row>
    <row r="295" spans="2:2">
      <c r="B295" s="184"/>
    </row>
    <row r="296" spans="2:2">
      <c r="B296" s="184"/>
    </row>
    <row r="297" spans="2:2">
      <c r="B297" s="184"/>
    </row>
    <row r="298" spans="2:2">
      <c r="B298" s="184"/>
    </row>
    <row r="299" spans="2:2">
      <c r="B299" s="184"/>
    </row>
    <row r="300" spans="2:2">
      <c r="B300" s="184"/>
    </row>
    <row r="301" spans="2:2">
      <c r="B301" s="184"/>
    </row>
    <row r="302" spans="2:2">
      <c r="B302" s="184"/>
    </row>
    <row r="303" spans="2:2">
      <c r="B303" s="184"/>
    </row>
    <row r="304" spans="2:2">
      <c r="B304" s="184"/>
    </row>
    <row r="305" spans="2:2">
      <c r="B305" s="184"/>
    </row>
    <row r="306" spans="2:2">
      <c r="B306" s="184"/>
    </row>
    <row r="307" spans="2:2">
      <c r="B307" s="184"/>
    </row>
    <row r="308" spans="2:2">
      <c r="B308" s="184"/>
    </row>
    <row r="309" spans="2:2">
      <c r="B309" s="184"/>
    </row>
    <row r="310" spans="2:2">
      <c r="B310" s="184"/>
    </row>
    <row r="311" spans="2:2">
      <c r="B311" s="184"/>
    </row>
    <row r="312" spans="2:2">
      <c r="B312" s="184"/>
    </row>
    <row r="313" spans="2:2">
      <c r="B313" s="184"/>
    </row>
    <row r="314" spans="2:2">
      <c r="B314" s="184"/>
    </row>
    <row r="315" spans="2:2">
      <c r="B315" s="184"/>
    </row>
    <row r="316" spans="2:2">
      <c r="B316" s="184"/>
    </row>
    <row r="317" spans="2:2">
      <c r="B317" s="184"/>
    </row>
    <row r="318" spans="2:2">
      <c r="B318" s="184"/>
    </row>
    <row r="319" spans="2:2">
      <c r="B319" s="184"/>
    </row>
    <row r="320" spans="2:2">
      <c r="B320" s="184"/>
    </row>
    <row r="321" spans="2:2">
      <c r="B321" s="184"/>
    </row>
    <row r="322" spans="2:2">
      <c r="B322" s="184"/>
    </row>
    <row r="323" spans="2:2">
      <c r="B323" s="184"/>
    </row>
    <row r="324" spans="2:2">
      <c r="B324" s="184"/>
    </row>
    <row r="325" spans="2:2">
      <c r="B325" s="184"/>
    </row>
    <row r="326" spans="2:2">
      <c r="B326" s="184"/>
    </row>
    <row r="327" spans="2:2">
      <c r="B327" s="184"/>
    </row>
    <row r="328" spans="2:2">
      <c r="B328" s="184"/>
    </row>
    <row r="329" spans="2:2">
      <c r="B329" s="184"/>
    </row>
    <row r="330" spans="2:2">
      <c r="B330" s="184"/>
    </row>
    <row r="331" spans="2:2">
      <c r="B331" s="184"/>
    </row>
    <row r="332" spans="2:2">
      <c r="B332" s="184"/>
    </row>
    <row r="333" spans="2:2">
      <c r="B333" s="184"/>
    </row>
    <row r="334" spans="2:2">
      <c r="B334" s="184"/>
    </row>
    <row r="335" spans="2:2">
      <c r="B335" s="184"/>
    </row>
    <row r="336" spans="2:2">
      <c r="B336" s="184"/>
    </row>
    <row r="337" spans="2:2">
      <c r="B337" s="184"/>
    </row>
    <row r="338" spans="2:2">
      <c r="B338" s="184"/>
    </row>
    <row r="339" spans="2:2">
      <c r="B339" s="184"/>
    </row>
    <row r="340" spans="2:2">
      <c r="B340" s="184"/>
    </row>
    <row r="341" spans="2:2">
      <c r="B341" s="184"/>
    </row>
    <row r="342" spans="2:2">
      <c r="B342" s="184"/>
    </row>
    <row r="343" spans="2:2">
      <c r="B343" s="184"/>
    </row>
    <row r="344" spans="2:2">
      <c r="B344" s="184"/>
    </row>
    <row r="345" spans="2:2">
      <c r="B345" s="184"/>
    </row>
    <row r="346" spans="2:2">
      <c r="B346" s="184"/>
    </row>
    <row r="347" spans="2:2">
      <c r="B347" s="184"/>
    </row>
    <row r="348" spans="2:2">
      <c r="B348" s="184"/>
    </row>
    <row r="349" spans="2:2">
      <c r="B349" s="184"/>
    </row>
    <row r="350" spans="2:2">
      <c r="B350" s="184"/>
    </row>
    <row r="351" spans="2:2">
      <c r="B351" s="184"/>
    </row>
    <row r="352" spans="2:2">
      <c r="B352" s="184"/>
    </row>
    <row r="353" spans="2:2">
      <c r="B353" s="184"/>
    </row>
    <row r="354" spans="2:2">
      <c r="B354" s="184"/>
    </row>
    <row r="355" spans="2:2">
      <c r="B355" s="184"/>
    </row>
    <row r="356" spans="2:2">
      <c r="B356" s="184"/>
    </row>
    <row r="357" spans="2:2">
      <c r="B357" s="184"/>
    </row>
    <row r="358" spans="2:2">
      <c r="B358" s="184"/>
    </row>
    <row r="359" spans="2:2">
      <c r="B359" s="184"/>
    </row>
    <row r="360" spans="2:2">
      <c r="B360" s="184"/>
    </row>
    <row r="361" spans="2:2">
      <c r="B361" s="184"/>
    </row>
    <row r="362" spans="2:2">
      <c r="B362" s="184"/>
    </row>
    <row r="363" spans="2:2">
      <c r="B363" s="184"/>
    </row>
    <row r="364" spans="2:2">
      <c r="B364" s="184"/>
    </row>
    <row r="365" spans="2:2">
      <c r="B365" s="184"/>
    </row>
    <row r="366" spans="2:2">
      <c r="B366" s="184"/>
    </row>
    <row r="367" spans="2:2">
      <c r="B367" s="184"/>
    </row>
    <row r="368" spans="2:2">
      <c r="B368" s="184"/>
    </row>
    <row r="369" spans="2:2">
      <c r="B369" s="184"/>
    </row>
    <row r="370" spans="2:2">
      <c r="B370" s="184"/>
    </row>
    <row r="371" spans="2:2">
      <c r="B371" s="184"/>
    </row>
    <row r="372" spans="2:2">
      <c r="B372" s="184"/>
    </row>
    <row r="373" spans="2:2">
      <c r="B373" s="184"/>
    </row>
    <row r="374" spans="2:2">
      <c r="B374" s="184"/>
    </row>
    <row r="375" spans="2:2">
      <c r="B375" s="184"/>
    </row>
    <row r="376" spans="2:2">
      <c r="B376" s="184"/>
    </row>
    <row r="377" spans="2:2">
      <c r="B377" s="184"/>
    </row>
    <row r="378" spans="2:2">
      <c r="B378" s="184"/>
    </row>
    <row r="379" spans="2:2">
      <c r="B379" s="184"/>
    </row>
    <row r="380" spans="2:2">
      <c r="B380" s="184"/>
    </row>
    <row r="381" spans="2:2">
      <c r="B381" s="184"/>
    </row>
    <row r="382" spans="2:2">
      <c r="B382" s="184"/>
    </row>
    <row r="383" spans="2:2">
      <c r="B383" s="184"/>
    </row>
    <row r="384" spans="2:2">
      <c r="B384" s="184"/>
    </row>
    <row r="385" spans="2:2">
      <c r="B385" s="184"/>
    </row>
    <row r="386" spans="2:2">
      <c r="B386" s="184"/>
    </row>
    <row r="387" spans="2:2">
      <c r="B387" s="184"/>
    </row>
    <row r="388" spans="2:2">
      <c r="B388" s="184"/>
    </row>
    <row r="389" spans="2:2">
      <c r="B389" s="184"/>
    </row>
    <row r="390" spans="2:2">
      <c r="B390" s="184"/>
    </row>
    <row r="391" spans="2:2">
      <c r="B391" s="184"/>
    </row>
    <row r="392" spans="2:2">
      <c r="B392" s="184"/>
    </row>
    <row r="393" spans="2:2">
      <c r="B393" s="184"/>
    </row>
    <row r="394" spans="2:2">
      <c r="B394" s="184"/>
    </row>
    <row r="395" spans="2:2">
      <c r="B395" s="184"/>
    </row>
    <row r="396" spans="2:2">
      <c r="B396" s="184"/>
    </row>
    <row r="397" spans="2:2">
      <c r="B397" s="184"/>
    </row>
    <row r="398" spans="2:2">
      <c r="B398" s="184"/>
    </row>
    <row r="399" spans="2:2">
      <c r="B399" s="184"/>
    </row>
    <row r="400" spans="2:2">
      <c r="B400" s="184"/>
    </row>
    <row r="401" spans="2:2">
      <c r="B401" s="184"/>
    </row>
    <row r="402" spans="2:2">
      <c r="B402" s="184"/>
    </row>
    <row r="403" spans="2:2">
      <c r="B403" s="184"/>
    </row>
    <row r="404" spans="2:2">
      <c r="B404" s="184"/>
    </row>
    <row r="405" spans="2:2">
      <c r="B405" s="184"/>
    </row>
    <row r="406" spans="2:2">
      <c r="B406" s="184"/>
    </row>
    <row r="407" spans="2:2">
      <c r="B407" s="184"/>
    </row>
    <row r="408" spans="2:2">
      <c r="B408" s="184"/>
    </row>
    <row r="409" spans="2:2">
      <c r="B409" s="184"/>
    </row>
    <row r="410" spans="2:2">
      <c r="B410" s="184"/>
    </row>
    <row r="411" spans="2:2">
      <c r="B411" s="184"/>
    </row>
    <row r="412" spans="2:2">
      <c r="B412" s="184"/>
    </row>
    <row r="413" spans="2:2">
      <c r="B413" s="184"/>
    </row>
    <row r="414" spans="2:2">
      <c r="B414" s="184"/>
    </row>
    <row r="415" spans="2:2">
      <c r="B415" s="184"/>
    </row>
    <row r="416" spans="2:2">
      <c r="B416" s="184"/>
    </row>
    <row r="417" spans="2:2">
      <c r="B417" s="184"/>
    </row>
    <row r="418" spans="2:2">
      <c r="B418" s="184"/>
    </row>
    <row r="419" spans="2:2">
      <c r="B419" s="184"/>
    </row>
    <row r="420" spans="2:2">
      <c r="B420" s="184"/>
    </row>
    <row r="421" spans="2:2">
      <c r="B421" s="184"/>
    </row>
    <row r="422" spans="2:2">
      <c r="B422" s="184"/>
    </row>
    <row r="423" spans="2:2">
      <c r="B423" s="184"/>
    </row>
    <row r="424" spans="2:2">
      <c r="B424" s="184"/>
    </row>
    <row r="425" spans="2:2">
      <c r="B425" s="184"/>
    </row>
    <row r="426" spans="2:2">
      <c r="B426" s="184"/>
    </row>
    <row r="427" spans="2:2">
      <c r="B427" s="184"/>
    </row>
    <row r="428" spans="2:2">
      <c r="B428" s="184"/>
    </row>
    <row r="429" spans="2:2">
      <c r="B429" s="184"/>
    </row>
    <row r="430" spans="2:2">
      <c r="B430" s="184"/>
    </row>
    <row r="431" spans="2:2">
      <c r="B431" s="184"/>
    </row>
    <row r="432" spans="2:2">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row r="447" spans="2:2">
      <c r="B447" s="184"/>
    </row>
    <row r="448" spans="2:2">
      <c r="B448" s="184"/>
    </row>
    <row r="449" spans="2:2">
      <c r="B449" s="184"/>
    </row>
    <row r="450" spans="2:2">
      <c r="B450" s="184"/>
    </row>
    <row r="451" spans="2:2">
      <c r="B451" s="184"/>
    </row>
    <row r="452" spans="2:2">
      <c r="B452" s="184"/>
    </row>
    <row r="453" spans="2:2">
      <c r="B453" s="184"/>
    </row>
    <row r="454" spans="2:2">
      <c r="B454" s="184"/>
    </row>
    <row r="455" spans="2:2">
      <c r="B455" s="184"/>
    </row>
    <row r="456" spans="2:2">
      <c r="B456" s="184"/>
    </row>
    <row r="457" spans="2:2">
      <c r="B457" s="184"/>
    </row>
    <row r="458" spans="2:2">
      <c r="B458" s="184"/>
    </row>
    <row r="459" spans="2:2">
      <c r="B459" s="184"/>
    </row>
    <row r="460" spans="2:2">
      <c r="B460" s="184"/>
    </row>
    <row r="461" spans="2:2">
      <c r="B461" s="184"/>
    </row>
    <row r="462" spans="2:2">
      <c r="B462" s="184"/>
    </row>
    <row r="463" spans="2:2">
      <c r="B463" s="184"/>
    </row>
    <row r="464" spans="2:2">
      <c r="B464" s="184"/>
    </row>
    <row r="465" spans="2:2">
      <c r="B465" s="184"/>
    </row>
    <row r="466" spans="2:2">
      <c r="B466" s="184"/>
    </row>
    <row r="467" spans="2:2">
      <c r="B467" s="184"/>
    </row>
    <row r="468" spans="2:2">
      <c r="B468" s="184"/>
    </row>
    <row r="469" spans="2:2">
      <c r="B469" s="184"/>
    </row>
    <row r="470" spans="2:2">
      <c r="B470" s="184"/>
    </row>
    <row r="471" spans="2:2">
      <c r="B471" s="184"/>
    </row>
    <row r="472" spans="2:2">
      <c r="B472" s="184"/>
    </row>
    <row r="473" spans="2:2">
      <c r="B473" s="184"/>
    </row>
    <row r="474" spans="2:2">
      <c r="B474" s="184"/>
    </row>
    <row r="475" spans="2:2">
      <c r="B475" s="184"/>
    </row>
    <row r="476" spans="2:2">
      <c r="B476" s="184"/>
    </row>
    <row r="477" spans="2:2">
      <c r="B477" s="184"/>
    </row>
    <row r="478" spans="2:2">
      <c r="B478" s="184"/>
    </row>
    <row r="479" spans="2:2">
      <c r="B479" s="184"/>
    </row>
    <row r="480" spans="2:2">
      <c r="B480" s="184"/>
    </row>
    <row r="481" spans="2:2">
      <c r="B481" s="184"/>
    </row>
    <row r="482" spans="2:2">
      <c r="B482" s="184"/>
    </row>
    <row r="483" spans="2:2">
      <c r="B483" s="184"/>
    </row>
    <row r="484" spans="2:2">
      <c r="B484" s="184"/>
    </row>
    <row r="485" spans="2:2">
      <c r="B485" s="184"/>
    </row>
    <row r="486" spans="2:2">
      <c r="B486" s="184"/>
    </row>
  </sheetData>
  <mergeCells count="45">
    <mergeCell ref="M47:M59"/>
    <mergeCell ref="M61:M70"/>
    <mergeCell ref="M72:M81"/>
    <mergeCell ref="M83:M88"/>
    <mergeCell ref="M46:N46"/>
    <mergeCell ref="M2:V4"/>
    <mergeCell ref="N86:V86"/>
    <mergeCell ref="N60:V60"/>
    <mergeCell ref="B82:K82"/>
    <mergeCell ref="B83:B88"/>
    <mergeCell ref="C86:K86"/>
    <mergeCell ref="B36:K36"/>
    <mergeCell ref="B37:B43"/>
    <mergeCell ref="B44:K45"/>
    <mergeCell ref="B46:C46"/>
    <mergeCell ref="C52:K52"/>
    <mergeCell ref="C57:K57"/>
    <mergeCell ref="B14:K15"/>
    <mergeCell ref="B16:C16"/>
    <mergeCell ref="B20:C20"/>
    <mergeCell ref="B21:B27"/>
    <mergeCell ref="B89:K89"/>
    <mergeCell ref="N52:V52"/>
    <mergeCell ref="N57:V57"/>
    <mergeCell ref="N64:V64"/>
    <mergeCell ref="N68:V68"/>
    <mergeCell ref="N75:V75"/>
    <mergeCell ref="N79:V79"/>
    <mergeCell ref="B60:K60"/>
    <mergeCell ref="B61:B70"/>
    <mergeCell ref="C64:K64"/>
    <mergeCell ref="C68:K68"/>
    <mergeCell ref="B71:K71"/>
    <mergeCell ref="B72:B81"/>
    <mergeCell ref="C75:K75"/>
    <mergeCell ref="C79:K79"/>
    <mergeCell ref="B47:B59"/>
    <mergeCell ref="B28:K28"/>
    <mergeCell ref="B29:B35"/>
    <mergeCell ref="B2:K4"/>
    <mergeCell ref="B5:K5"/>
    <mergeCell ref="B6:C6"/>
    <mergeCell ref="B7:B10"/>
    <mergeCell ref="B11:C11"/>
    <mergeCell ref="B12:B13"/>
  </mergeCells>
  <printOptions horizontalCentered="1" gridLines="1"/>
  <pageMargins left="0.25" right="0.25" top="0.5" bottom="0.5" header="0" footer="0.25"/>
  <pageSetup scale="61" fitToHeight="0" orientation="landscape" r:id="rId1"/>
  <headerFooter>
    <oddFooter>&amp;L&amp;X1&amp;X 2020 Custodial dollars are lower than expected due to data integrity issues that are currently being worked on by the state and MCOs.
&amp;9Medicaid Analytics Lead: Rebecca Lebeau
Lead Analyst: Maria Narishkin&amp;RPage &amp;P of &amp;N</oddFooter>
  </headerFooter>
  <rowBreaks count="1" manualBreakCount="1">
    <brk id="43"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423-478C-4B3A-8F7E-8DE96C34FA10}">
  <sheetPr>
    <tabColor rgb="FFC00000"/>
    <pageSetUpPr fitToPage="1"/>
  </sheetPr>
  <dimension ref="A1:EA485"/>
  <sheetViews>
    <sheetView workbookViewId="0">
      <selection sqref="A1:J3"/>
    </sheetView>
    <sheetView workbookViewId="1">
      <selection sqref="A1:J3"/>
    </sheetView>
  </sheetViews>
  <sheetFormatPr defaultColWidth="11" defaultRowHeight="15.75"/>
  <cols>
    <col min="1" max="1" width="23.625" style="309" customWidth="1"/>
    <col min="2" max="2" width="45.25" style="225" customWidth="1"/>
    <col min="3" max="9" width="14.625" style="225" customWidth="1"/>
    <col min="10" max="10" width="10.625" style="292" customWidth="1"/>
    <col min="11" max="11" width="8" style="225" customWidth="1"/>
    <col min="12" max="13" width="15.625" style="225" customWidth="1"/>
    <col min="14" max="14" width="19.5" style="225" customWidth="1"/>
    <col min="15" max="19" width="15.625" style="225" customWidth="1"/>
    <col min="20" max="32" width="6.5" style="225" customWidth="1"/>
    <col min="33" max="16384" width="11" style="225"/>
  </cols>
  <sheetData>
    <row r="1" spans="1:131" ht="23.25" customHeight="1">
      <c r="A1" s="505" t="s">
        <v>151</v>
      </c>
      <c r="B1" s="506"/>
      <c r="C1" s="506"/>
      <c r="D1" s="506"/>
      <c r="E1" s="506"/>
      <c r="F1" s="506"/>
      <c r="G1" s="506"/>
      <c r="H1" s="506"/>
      <c r="I1" s="506"/>
      <c r="J1" s="507"/>
    </row>
    <row r="2" spans="1:131">
      <c r="A2" s="508"/>
      <c r="B2" s="509"/>
      <c r="C2" s="509"/>
      <c r="D2" s="509"/>
      <c r="E2" s="509"/>
      <c r="F2" s="509"/>
      <c r="G2" s="509"/>
      <c r="H2" s="509"/>
      <c r="I2" s="509"/>
      <c r="J2" s="510"/>
    </row>
    <row r="3" spans="1:131">
      <c r="A3" s="508"/>
      <c r="B3" s="509"/>
      <c r="C3" s="509"/>
      <c r="D3" s="509"/>
      <c r="E3" s="509"/>
      <c r="F3" s="511"/>
      <c r="G3" s="509"/>
      <c r="H3" s="509"/>
      <c r="I3" s="509"/>
      <c r="J3" s="510"/>
    </row>
    <row r="4" spans="1:131">
      <c r="A4" s="258" t="s">
        <v>0</v>
      </c>
      <c r="B4" s="259"/>
      <c r="C4" s="259"/>
      <c r="D4" s="259"/>
      <c r="E4" s="259"/>
      <c r="F4" s="260"/>
      <c r="G4" s="259"/>
      <c r="H4" s="259"/>
      <c r="I4" s="259"/>
      <c r="J4" s="261"/>
    </row>
    <row r="5" spans="1:131" s="266" customFormat="1" ht="47.25">
      <c r="A5" s="262"/>
      <c r="B5" s="263"/>
      <c r="C5" s="264">
        <v>2014</v>
      </c>
      <c r="D5" s="264">
        <v>2015</v>
      </c>
      <c r="E5" s="264">
        <v>2016</v>
      </c>
      <c r="F5" s="264">
        <v>2017</v>
      </c>
      <c r="G5" s="264">
        <v>2018</v>
      </c>
      <c r="H5" s="264">
        <v>2019</v>
      </c>
      <c r="I5" s="264">
        <v>2020</v>
      </c>
      <c r="J5" s="265" t="s">
        <v>152</v>
      </c>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row>
    <row r="6" spans="1:131" ht="20.100000000000001" customHeight="1">
      <c r="A6" s="512" t="s">
        <v>175</v>
      </c>
      <c r="B6" s="239" t="s">
        <v>2</v>
      </c>
      <c r="C6" s="240">
        <v>11590</v>
      </c>
      <c r="D6" s="240">
        <v>11493</v>
      </c>
      <c r="E6" s="240">
        <v>11267</v>
      </c>
      <c r="F6" s="240">
        <v>11108</v>
      </c>
      <c r="G6" s="240">
        <v>11074</v>
      </c>
      <c r="H6" s="240">
        <v>11153</v>
      </c>
      <c r="I6" s="240">
        <v>11016</v>
      </c>
      <c r="J6" s="200">
        <f>(I6/H6)-1</f>
        <v>-1.2283690486864507E-2</v>
      </c>
    </row>
    <row r="7" spans="1:131" ht="20.100000000000001" customHeight="1">
      <c r="A7" s="512"/>
      <c r="B7" s="237" t="s">
        <v>3</v>
      </c>
      <c r="C7" s="238">
        <v>376</v>
      </c>
      <c r="D7" s="238">
        <v>377</v>
      </c>
      <c r="E7" s="238">
        <v>368</v>
      </c>
      <c r="F7" s="238">
        <v>391</v>
      </c>
      <c r="G7" s="238">
        <v>416</v>
      </c>
      <c r="H7" s="238">
        <v>424</v>
      </c>
      <c r="I7" s="238">
        <v>428</v>
      </c>
      <c r="J7" s="201">
        <f t="shared" ref="J7:J9" si="0">(I7/H7)-1</f>
        <v>9.4339622641510523E-3</v>
      </c>
    </row>
    <row r="8" spans="1:131" ht="20.100000000000001" customHeight="1">
      <c r="A8" s="512"/>
      <c r="B8" s="239" t="s">
        <v>4</v>
      </c>
      <c r="C8" s="190">
        <v>6812</v>
      </c>
      <c r="D8" s="190">
        <v>6883</v>
      </c>
      <c r="E8" s="190">
        <v>6877</v>
      </c>
      <c r="F8" s="190">
        <v>6558</v>
      </c>
      <c r="G8" s="190">
        <v>6541</v>
      </c>
      <c r="H8" s="190">
        <v>6762</v>
      </c>
      <c r="I8" s="190">
        <v>6655</v>
      </c>
      <c r="J8" s="200">
        <f t="shared" si="0"/>
        <v>-1.5823720792664919E-2</v>
      </c>
    </row>
    <row r="9" spans="1:131" ht="20.100000000000001" customHeight="1">
      <c r="A9" s="512"/>
      <c r="B9" s="237" t="s">
        <v>5</v>
      </c>
      <c r="C9" s="238">
        <v>3319</v>
      </c>
      <c r="D9" s="238">
        <v>3378</v>
      </c>
      <c r="E9" s="238">
        <v>3370</v>
      </c>
      <c r="F9" s="238">
        <v>3376</v>
      </c>
      <c r="G9" s="238">
        <v>3455</v>
      </c>
      <c r="H9" s="238">
        <v>3504</v>
      </c>
      <c r="I9" s="238">
        <v>3514</v>
      </c>
      <c r="J9" s="201">
        <f t="shared" si="0"/>
        <v>2.8538812785388057E-3</v>
      </c>
    </row>
    <row r="10" spans="1:131" ht="19.5" customHeight="1">
      <c r="A10" s="267"/>
      <c r="B10" s="268"/>
      <c r="C10" s="269"/>
      <c r="D10" s="269"/>
      <c r="E10" s="269"/>
      <c r="F10" s="269"/>
      <c r="G10" s="269"/>
      <c r="H10" s="269"/>
      <c r="I10" s="269"/>
      <c r="J10" s="270"/>
    </row>
    <row r="11" spans="1:131" ht="20.100000000000001" customHeight="1">
      <c r="A11" s="512" t="s">
        <v>153</v>
      </c>
      <c r="B11" s="239" t="s">
        <v>2</v>
      </c>
      <c r="C11" s="240">
        <v>6431</v>
      </c>
      <c r="D11" s="240">
        <v>6339</v>
      </c>
      <c r="E11" s="240">
        <v>6040</v>
      </c>
      <c r="F11" s="240">
        <v>6075</v>
      </c>
      <c r="G11" s="240">
        <v>6008</v>
      </c>
      <c r="H11" s="240">
        <v>5962</v>
      </c>
      <c r="I11" s="240">
        <v>5615</v>
      </c>
      <c r="J11" s="200">
        <f>(I11/H11)-1</f>
        <v>-5.8201945655820153E-2</v>
      </c>
    </row>
    <row r="12" spans="1:131" ht="20.100000000000001" customHeight="1">
      <c r="A12" s="512"/>
      <c r="B12" s="239" t="s">
        <v>4</v>
      </c>
      <c r="C12" s="271">
        <v>888</v>
      </c>
      <c r="D12" s="271">
        <v>988</v>
      </c>
      <c r="E12" s="271">
        <v>1022</v>
      </c>
      <c r="F12" s="271">
        <v>1083</v>
      </c>
      <c r="G12" s="271">
        <v>1120</v>
      </c>
      <c r="H12" s="271">
        <v>1155</v>
      </c>
      <c r="I12" s="271">
        <v>1055</v>
      </c>
      <c r="J12" s="200">
        <f>(I12/H12)-1</f>
        <v>-8.6580086580086535E-2</v>
      </c>
    </row>
    <row r="13" spans="1:131">
      <c r="A13" s="272"/>
      <c r="B13" s="248"/>
      <c r="C13" s="273">
        <f>SUM(C11:C12)</f>
        <v>7319</v>
      </c>
      <c r="D13" s="273">
        <f t="shared" ref="D13:I13" si="1">SUM(D11:D12)</f>
        <v>7327</v>
      </c>
      <c r="E13" s="273">
        <f t="shared" si="1"/>
        <v>7062</v>
      </c>
      <c r="F13" s="273">
        <f t="shared" si="1"/>
        <v>7158</v>
      </c>
      <c r="G13" s="273">
        <f t="shared" si="1"/>
        <v>7128</v>
      </c>
      <c r="H13" s="273">
        <f t="shared" si="1"/>
        <v>7117</v>
      </c>
      <c r="I13" s="273">
        <f t="shared" si="1"/>
        <v>6670</v>
      </c>
      <c r="J13" s="202">
        <f>(I13/H13)-1</f>
        <v>-6.2807362652803178E-2</v>
      </c>
      <c r="K13" s="523" t="s">
        <v>169</v>
      </c>
      <c r="L13" s="524"/>
      <c r="M13" s="524"/>
      <c r="N13" s="524"/>
      <c r="O13" s="524"/>
    </row>
    <row r="14" spans="1:131">
      <c r="A14" s="258" t="s">
        <v>6</v>
      </c>
      <c r="B14" s="274"/>
      <c r="C14" s="275"/>
      <c r="D14" s="275"/>
      <c r="E14" s="275"/>
      <c r="F14" s="275"/>
      <c r="G14" s="275"/>
      <c r="H14" s="275"/>
      <c r="I14" s="275"/>
      <c r="J14" s="276"/>
    </row>
    <row r="15" spans="1:131" s="266" customFormat="1" ht="47.25">
      <c r="A15" s="262"/>
      <c r="B15" s="277"/>
      <c r="C15" s="278">
        <v>2014</v>
      </c>
      <c r="D15" s="278">
        <v>2015</v>
      </c>
      <c r="E15" s="278">
        <v>2016</v>
      </c>
      <c r="F15" s="278">
        <v>2017</v>
      </c>
      <c r="G15" s="278">
        <v>2018</v>
      </c>
      <c r="H15" s="278">
        <v>2019</v>
      </c>
      <c r="I15" s="278">
        <v>2020</v>
      </c>
      <c r="J15" s="265" t="s">
        <v>152</v>
      </c>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row>
    <row r="16" spans="1:131" ht="31.5">
      <c r="A16" s="279" t="s">
        <v>173</v>
      </c>
      <c r="B16" s="263" t="s">
        <v>154</v>
      </c>
      <c r="C16" s="280">
        <v>155</v>
      </c>
      <c r="D16" s="280">
        <v>106</v>
      </c>
      <c r="E16" s="280">
        <v>98</v>
      </c>
      <c r="F16" s="280">
        <v>83</v>
      </c>
      <c r="G16" s="280">
        <v>98</v>
      </c>
      <c r="H16" s="280">
        <v>93</v>
      </c>
      <c r="I16" s="280">
        <v>118</v>
      </c>
      <c r="J16" s="200">
        <f>(I16/H16)-1</f>
        <v>0.26881720430107525</v>
      </c>
      <c r="L16" s="281"/>
      <c r="M16" s="281"/>
      <c r="N16" s="281"/>
      <c r="O16" s="281"/>
    </row>
    <row r="17" spans="1:32" ht="15" customHeight="1">
      <c r="A17" s="272"/>
      <c r="B17" s="239"/>
      <c r="C17" s="248"/>
      <c r="D17" s="248"/>
      <c r="E17" s="248"/>
      <c r="F17" s="248"/>
      <c r="G17" s="248"/>
      <c r="H17" s="248"/>
      <c r="I17" s="248"/>
      <c r="J17" s="200"/>
    </row>
    <row r="18" spans="1:32">
      <c r="A18" s="258" t="s">
        <v>8</v>
      </c>
      <c r="B18" s="282"/>
      <c r="C18" s="283"/>
      <c r="D18" s="284"/>
      <c r="E18" s="284"/>
      <c r="F18" s="284"/>
      <c r="G18" s="284"/>
      <c r="H18" s="284"/>
      <c r="I18" s="284"/>
      <c r="J18" s="285"/>
    </row>
    <row r="19" spans="1:32" s="266" customFormat="1" ht="47.25">
      <c r="A19" s="262"/>
      <c r="B19" s="263"/>
      <c r="C19" s="278">
        <v>2014</v>
      </c>
      <c r="D19" s="278">
        <v>2015</v>
      </c>
      <c r="E19" s="278">
        <v>2016</v>
      </c>
      <c r="F19" s="278">
        <v>2017</v>
      </c>
      <c r="G19" s="278">
        <v>2018</v>
      </c>
      <c r="H19" s="278">
        <v>2019</v>
      </c>
      <c r="I19" s="278">
        <v>2020</v>
      </c>
      <c r="J19" s="265" t="s">
        <v>152</v>
      </c>
      <c r="L19" s="225"/>
      <c r="M19" s="225"/>
      <c r="N19" s="225"/>
      <c r="O19" s="225"/>
      <c r="P19" s="225"/>
      <c r="Q19" s="225"/>
      <c r="R19" s="225"/>
      <c r="S19" s="225"/>
      <c r="T19" s="225"/>
      <c r="U19" s="225"/>
      <c r="V19" s="225"/>
      <c r="W19" s="225"/>
      <c r="X19" s="225"/>
      <c r="Y19" s="225"/>
      <c r="Z19" s="225"/>
      <c r="AA19" s="225"/>
      <c r="AB19" s="225"/>
      <c r="AC19" s="225"/>
      <c r="AD19" s="225"/>
      <c r="AE19" s="225"/>
      <c r="AF19" s="225"/>
    </row>
    <row r="20" spans="1:32">
      <c r="A20" s="512" t="s">
        <v>155</v>
      </c>
      <c r="B20" s="248" t="s">
        <v>10</v>
      </c>
      <c r="C20" s="240">
        <v>3797</v>
      </c>
      <c r="D20" s="240">
        <v>3824</v>
      </c>
      <c r="E20" s="240">
        <v>3894</v>
      </c>
      <c r="F20" s="240">
        <v>3729</v>
      </c>
      <c r="G20" s="240">
        <v>3717</v>
      </c>
      <c r="H20" s="240">
        <v>3682</v>
      </c>
      <c r="I20" s="240">
        <v>3755</v>
      </c>
      <c r="J20" s="200">
        <f t="shared" ref="J20:J42" si="2">(I20/H20)-1</f>
        <v>1.9826181423139522E-2</v>
      </c>
      <c r="K20" s="286"/>
    </row>
    <row r="21" spans="1:32">
      <c r="A21" s="512"/>
      <c r="B21" s="248" t="s">
        <v>11</v>
      </c>
      <c r="C21" s="240">
        <v>571</v>
      </c>
      <c r="D21" s="240">
        <v>739</v>
      </c>
      <c r="E21" s="240">
        <v>691</v>
      </c>
      <c r="F21" s="240">
        <v>639</v>
      </c>
      <c r="G21" s="240">
        <v>652</v>
      </c>
      <c r="H21" s="240">
        <v>707</v>
      </c>
      <c r="I21" s="240">
        <v>654</v>
      </c>
      <c r="J21" s="200">
        <f t="shared" si="2"/>
        <v>-7.4964639321075E-2</v>
      </c>
    </row>
    <row r="22" spans="1:32">
      <c r="A22" s="512"/>
      <c r="B22" s="248" t="s">
        <v>12</v>
      </c>
      <c r="C22" s="190">
        <v>601</v>
      </c>
      <c r="D22" s="190">
        <v>617</v>
      </c>
      <c r="E22" s="190">
        <v>591</v>
      </c>
      <c r="F22" s="190">
        <v>542</v>
      </c>
      <c r="G22" s="190">
        <v>542</v>
      </c>
      <c r="H22" s="190">
        <v>609</v>
      </c>
      <c r="I22" s="190">
        <v>651</v>
      </c>
      <c r="J22" s="200">
        <f t="shared" si="2"/>
        <v>6.8965517241379226E-2</v>
      </c>
    </row>
    <row r="23" spans="1:32">
      <c r="A23" s="512"/>
      <c r="B23" s="248" t="s">
        <v>13</v>
      </c>
      <c r="C23" s="240">
        <v>351</v>
      </c>
      <c r="D23" s="240">
        <v>285</v>
      </c>
      <c r="E23" s="240">
        <v>278</v>
      </c>
      <c r="F23" s="240">
        <v>277</v>
      </c>
      <c r="G23" s="240">
        <v>273</v>
      </c>
      <c r="H23" s="240">
        <v>302</v>
      </c>
      <c r="I23" s="240">
        <v>361</v>
      </c>
      <c r="J23" s="200">
        <f t="shared" si="2"/>
        <v>0.19536423841059603</v>
      </c>
    </row>
    <row r="24" spans="1:32">
      <c r="A24" s="512"/>
      <c r="B24" s="248" t="s">
        <v>19</v>
      </c>
      <c r="C24" s="240">
        <v>273</v>
      </c>
      <c r="D24" s="240">
        <v>275</v>
      </c>
      <c r="E24" s="240">
        <v>279</v>
      </c>
      <c r="F24" s="240">
        <v>280</v>
      </c>
      <c r="G24" s="240">
        <v>291</v>
      </c>
      <c r="H24" s="240">
        <v>321</v>
      </c>
      <c r="I24" s="240">
        <v>356</v>
      </c>
      <c r="J24" s="200">
        <f t="shared" si="2"/>
        <v>0.10903426791277249</v>
      </c>
    </row>
    <row r="25" spans="1:32">
      <c r="A25" s="512"/>
      <c r="B25" s="248" t="s">
        <v>15</v>
      </c>
      <c r="C25" s="240">
        <v>73</v>
      </c>
      <c r="D25" s="240">
        <v>55</v>
      </c>
      <c r="E25" s="240">
        <v>73</v>
      </c>
      <c r="F25" s="240">
        <v>83</v>
      </c>
      <c r="G25" s="240">
        <v>104</v>
      </c>
      <c r="H25" s="240">
        <v>129</v>
      </c>
      <c r="I25" s="240">
        <v>150</v>
      </c>
      <c r="J25" s="200">
        <f t="shared" si="2"/>
        <v>0.16279069767441867</v>
      </c>
    </row>
    <row r="26" spans="1:32">
      <c r="A26" s="512"/>
      <c r="B26" s="248" t="s">
        <v>156</v>
      </c>
      <c r="C26" s="240">
        <v>426</v>
      </c>
      <c r="D26" s="240">
        <v>425</v>
      </c>
      <c r="E26" s="240">
        <v>418</v>
      </c>
      <c r="F26" s="240">
        <v>426</v>
      </c>
      <c r="G26" s="240">
        <v>452</v>
      </c>
      <c r="H26" s="240">
        <v>468</v>
      </c>
      <c r="I26" s="240">
        <v>471</v>
      </c>
      <c r="J26" s="200">
        <f t="shared" si="2"/>
        <v>6.4102564102563875E-3</v>
      </c>
    </row>
    <row r="27" spans="1:32">
      <c r="A27" s="267"/>
      <c r="B27" s="268"/>
      <c r="C27" s="273">
        <f>SUM(C20:C26)</f>
        <v>6092</v>
      </c>
      <c r="D27" s="273">
        <f t="shared" ref="D27:I27" si="3">SUM(D20:D26)</f>
        <v>6220</v>
      </c>
      <c r="E27" s="273">
        <f t="shared" si="3"/>
        <v>6224</v>
      </c>
      <c r="F27" s="273">
        <f t="shared" si="3"/>
        <v>5976</v>
      </c>
      <c r="G27" s="273">
        <f t="shared" si="3"/>
        <v>6031</v>
      </c>
      <c r="H27" s="273">
        <f t="shared" si="3"/>
        <v>6218</v>
      </c>
      <c r="I27" s="273">
        <f t="shared" si="3"/>
        <v>6398</v>
      </c>
      <c r="J27" s="202">
        <f t="shared" si="2"/>
        <v>2.8948214860083699E-2</v>
      </c>
      <c r="K27" s="523" t="s">
        <v>169</v>
      </c>
      <c r="L27" s="524"/>
      <c r="M27" s="524"/>
      <c r="N27" s="524"/>
      <c r="O27" s="524"/>
    </row>
    <row r="28" spans="1:32">
      <c r="A28" s="512" t="s">
        <v>157</v>
      </c>
      <c r="B28" s="248" t="s">
        <v>10</v>
      </c>
      <c r="C28" s="240">
        <v>1414</v>
      </c>
      <c r="D28" s="240">
        <v>1384</v>
      </c>
      <c r="E28" s="240">
        <v>1415</v>
      </c>
      <c r="F28" s="240">
        <v>1223</v>
      </c>
      <c r="G28" s="240">
        <v>1107</v>
      </c>
      <c r="H28" s="240">
        <v>1065</v>
      </c>
      <c r="I28" s="240">
        <v>1007</v>
      </c>
      <c r="J28" s="200">
        <f t="shared" si="2"/>
        <v>-5.4460093896713579E-2</v>
      </c>
    </row>
    <row r="29" spans="1:32">
      <c r="A29" s="512"/>
      <c r="B29" s="248" t="s">
        <v>11</v>
      </c>
      <c r="C29" s="240">
        <v>527</v>
      </c>
      <c r="D29" s="240">
        <v>606</v>
      </c>
      <c r="E29" s="240">
        <v>579</v>
      </c>
      <c r="F29" s="240">
        <v>525</v>
      </c>
      <c r="G29" s="240">
        <v>497</v>
      </c>
      <c r="H29" s="240">
        <v>487</v>
      </c>
      <c r="I29" s="240">
        <v>461</v>
      </c>
      <c r="J29" s="200">
        <f t="shared" si="2"/>
        <v>-5.3388090349075989E-2</v>
      </c>
    </row>
    <row r="30" spans="1:32">
      <c r="A30" s="512"/>
      <c r="B30" s="248" t="s">
        <v>12</v>
      </c>
      <c r="C30" s="240">
        <v>133</v>
      </c>
      <c r="D30" s="240">
        <v>142</v>
      </c>
      <c r="E30" s="240">
        <v>148</v>
      </c>
      <c r="F30" s="240">
        <v>158</v>
      </c>
      <c r="G30" s="240">
        <v>178</v>
      </c>
      <c r="H30" s="240">
        <v>186</v>
      </c>
      <c r="I30" s="240">
        <v>180</v>
      </c>
      <c r="J30" s="200">
        <f t="shared" si="2"/>
        <v>-3.2258064516129004E-2</v>
      </c>
    </row>
    <row r="31" spans="1:32">
      <c r="A31" s="512"/>
      <c r="B31" s="248" t="s">
        <v>13</v>
      </c>
      <c r="C31" s="240">
        <v>200</v>
      </c>
      <c r="D31" s="240">
        <v>158</v>
      </c>
      <c r="E31" s="240">
        <v>144</v>
      </c>
      <c r="F31" s="240">
        <v>146</v>
      </c>
      <c r="G31" s="240">
        <v>158</v>
      </c>
      <c r="H31" s="240">
        <v>175</v>
      </c>
      <c r="I31" s="240">
        <v>194</v>
      </c>
      <c r="J31" s="200">
        <f t="shared" si="2"/>
        <v>0.10857142857142854</v>
      </c>
    </row>
    <row r="32" spans="1:32">
      <c r="A32" s="512"/>
      <c r="B32" s="248" t="s">
        <v>19</v>
      </c>
      <c r="C32" s="240">
        <v>60</v>
      </c>
      <c r="D32" s="240">
        <v>61</v>
      </c>
      <c r="E32" s="240">
        <v>49</v>
      </c>
      <c r="F32" s="240">
        <v>56</v>
      </c>
      <c r="G32" s="240">
        <v>46</v>
      </c>
      <c r="H32" s="240">
        <v>55</v>
      </c>
      <c r="I32" s="240">
        <v>76</v>
      </c>
      <c r="J32" s="200">
        <f t="shared" si="2"/>
        <v>0.38181818181818183</v>
      </c>
    </row>
    <row r="33" spans="1:32">
      <c r="A33" s="512"/>
      <c r="B33" s="248" t="s">
        <v>15</v>
      </c>
      <c r="C33" s="240">
        <v>27</v>
      </c>
      <c r="D33" s="240">
        <v>33</v>
      </c>
      <c r="E33" s="240">
        <v>45</v>
      </c>
      <c r="F33" s="240">
        <v>48</v>
      </c>
      <c r="G33" s="240">
        <v>64</v>
      </c>
      <c r="H33" s="240">
        <v>95</v>
      </c>
      <c r="I33" s="240">
        <v>110</v>
      </c>
      <c r="J33" s="200">
        <f t="shared" si="2"/>
        <v>0.15789473684210531</v>
      </c>
    </row>
    <row r="34" spans="1:32">
      <c r="A34" s="512"/>
      <c r="B34" s="248" t="s">
        <v>156</v>
      </c>
      <c r="C34" s="240">
        <v>4079</v>
      </c>
      <c r="D34" s="240">
        <v>4008</v>
      </c>
      <c r="E34" s="240">
        <v>3981</v>
      </c>
      <c r="F34" s="240">
        <v>3685</v>
      </c>
      <c r="G34" s="240">
        <v>3779</v>
      </c>
      <c r="H34" s="240">
        <v>3954</v>
      </c>
      <c r="I34" s="240">
        <v>3963</v>
      </c>
      <c r="J34" s="200">
        <f t="shared" si="2"/>
        <v>2.2761760242793194E-3</v>
      </c>
    </row>
    <row r="35" spans="1:32">
      <c r="A35" s="267"/>
      <c r="B35" s="268"/>
      <c r="C35" s="273">
        <f>SUM(C28:C34)</f>
        <v>6440</v>
      </c>
      <c r="D35" s="273">
        <f t="shared" ref="D35:I35" si="4">SUM(D28:D34)</f>
        <v>6392</v>
      </c>
      <c r="E35" s="273">
        <f t="shared" si="4"/>
        <v>6361</v>
      </c>
      <c r="F35" s="273">
        <f t="shared" si="4"/>
        <v>5841</v>
      </c>
      <c r="G35" s="273">
        <f t="shared" si="4"/>
        <v>5829</v>
      </c>
      <c r="H35" s="273">
        <f t="shared" si="4"/>
        <v>6017</v>
      </c>
      <c r="I35" s="273">
        <f t="shared" si="4"/>
        <v>5991</v>
      </c>
      <c r="J35" s="287"/>
      <c r="K35" s="523" t="s">
        <v>169</v>
      </c>
      <c r="L35" s="524"/>
      <c r="M35" s="524"/>
      <c r="N35" s="524"/>
      <c r="O35" s="524"/>
    </row>
    <row r="36" spans="1:32">
      <c r="A36" s="534" t="s">
        <v>18</v>
      </c>
      <c r="B36" s="248" t="s">
        <v>10</v>
      </c>
      <c r="C36" s="189">
        <f>C20+C28</f>
        <v>5211</v>
      </c>
      <c r="D36" s="189">
        <f t="shared" ref="D36:I36" si="5">D20+D28</f>
        <v>5208</v>
      </c>
      <c r="E36" s="189">
        <f t="shared" si="5"/>
        <v>5309</v>
      </c>
      <c r="F36" s="189">
        <f t="shared" si="5"/>
        <v>4952</v>
      </c>
      <c r="G36" s="189">
        <f t="shared" si="5"/>
        <v>4824</v>
      </c>
      <c r="H36" s="189">
        <f t="shared" si="5"/>
        <v>4747</v>
      </c>
      <c r="I36" s="189">
        <f t="shared" si="5"/>
        <v>4762</v>
      </c>
      <c r="J36" s="200">
        <f t="shared" si="2"/>
        <v>3.1598904571308317E-3</v>
      </c>
    </row>
    <row r="37" spans="1:32">
      <c r="A37" s="534"/>
      <c r="B37" s="248" t="s">
        <v>11</v>
      </c>
      <c r="C37" s="189">
        <f t="shared" ref="C37:I42" si="6">C21+C29</f>
        <v>1098</v>
      </c>
      <c r="D37" s="189">
        <f t="shared" si="6"/>
        <v>1345</v>
      </c>
      <c r="E37" s="189">
        <f t="shared" si="6"/>
        <v>1270</v>
      </c>
      <c r="F37" s="189">
        <f t="shared" si="6"/>
        <v>1164</v>
      </c>
      <c r="G37" s="189">
        <f t="shared" si="6"/>
        <v>1149</v>
      </c>
      <c r="H37" s="189">
        <f t="shared" si="6"/>
        <v>1194</v>
      </c>
      <c r="I37" s="189">
        <f t="shared" si="6"/>
        <v>1115</v>
      </c>
      <c r="J37" s="200">
        <f t="shared" si="2"/>
        <v>-6.6164154103852568E-2</v>
      </c>
    </row>
    <row r="38" spans="1:32">
      <c r="A38" s="534"/>
      <c r="B38" s="248" t="s">
        <v>12</v>
      </c>
      <c r="C38" s="189">
        <f t="shared" si="6"/>
        <v>734</v>
      </c>
      <c r="D38" s="189">
        <f t="shared" si="6"/>
        <v>759</v>
      </c>
      <c r="E38" s="189">
        <f t="shared" si="6"/>
        <v>739</v>
      </c>
      <c r="F38" s="189">
        <f t="shared" si="6"/>
        <v>700</v>
      </c>
      <c r="G38" s="189">
        <f t="shared" si="6"/>
        <v>720</v>
      </c>
      <c r="H38" s="189">
        <f t="shared" si="6"/>
        <v>795</v>
      </c>
      <c r="I38" s="189">
        <f t="shared" si="6"/>
        <v>831</v>
      </c>
      <c r="J38" s="200">
        <f t="shared" si="2"/>
        <v>4.5283018867924518E-2</v>
      </c>
    </row>
    <row r="39" spans="1:32">
      <c r="A39" s="534"/>
      <c r="B39" s="248" t="s">
        <v>13</v>
      </c>
      <c r="C39" s="189">
        <f t="shared" si="6"/>
        <v>551</v>
      </c>
      <c r="D39" s="189">
        <f t="shared" si="6"/>
        <v>443</v>
      </c>
      <c r="E39" s="189">
        <f t="shared" si="6"/>
        <v>422</v>
      </c>
      <c r="F39" s="189">
        <f t="shared" si="6"/>
        <v>423</v>
      </c>
      <c r="G39" s="189">
        <f t="shared" si="6"/>
        <v>431</v>
      </c>
      <c r="H39" s="189">
        <f t="shared" si="6"/>
        <v>477</v>
      </c>
      <c r="I39" s="189">
        <f t="shared" si="6"/>
        <v>555</v>
      </c>
      <c r="J39" s="200">
        <f t="shared" si="2"/>
        <v>0.16352201257861632</v>
      </c>
    </row>
    <row r="40" spans="1:32">
      <c r="A40" s="534"/>
      <c r="B40" s="248" t="s">
        <v>19</v>
      </c>
      <c r="C40" s="190">
        <f t="shared" si="6"/>
        <v>333</v>
      </c>
      <c r="D40" s="190">
        <f t="shared" si="6"/>
        <v>336</v>
      </c>
      <c r="E40" s="190">
        <f t="shared" si="6"/>
        <v>328</v>
      </c>
      <c r="F40" s="190">
        <f t="shared" si="6"/>
        <v>336</v>
      </c>
      <c r="G40" s="190">
        <f t="shared" si="6"/>
        <v>337</v>
      </c>
      <c r="H40" s="190">
        <f t="shared" si="6"/>
        <v>376</v>
      </c>
      <c r="I40" s="190">
        <f t="shared" si="6"/>
        <v>432</v>
      </c>
      <c r="J40" s="200">
        <f t="shared" si="2"/>
        <v>0.14893617021276606</v>
      </c>
    </row>
    <row r="41" spans="1:32">
      <c r="A41" s="534"/>
      <c r="B41" s="248" t="s">
        <v>15</v>
      </c>
      <c r="C41" s="189">
        <f t="shared" si="6"/>
        <v>100</v>
      </c>
      <c r="D41" s="189">
        <f t="shared" si="6"/>
        <v>88</v>
      </c>
      <c r="E41" s="189">
        <f t="shared" si="6"/>
        <v>118</v>
      </c>
      <c r="F41" s="189">
        <f t="shared" si="6"/>
        <v>131</v>
      </c>
      <c r="G41" s="189">
        <f t="shared" si="6"/>
        <v>168</v>
      </c>
      <c r="H41" s="189">
        <f t="shared" si="6"/>
        <v>224</v>
      </c>
      <c r="I41" s="189">
        <f t="shared" si="6"/>
        <v>260</v>
      </c>
      <c r="J41" s="200">
        <f t="shared" si="2"/>
        <v>0.16071428571428581</v>
      </c>
    </row>
    <row r="42" spans="1:32">
      <c r="A42" s="534"/>
      <c r="B42" s="248" t="s">
        <v>156</v>
      </c>
      <c r="C42" s="189">
        <f t="shared" si="6"/>
        <v>4505</v>
      </c>
      <c r="D42" s="189">
        <f t="shared" si="6"/>
        <v>4433</v>
      </c>
      <c r="E42" s="189">
        <f t="shared" si="6"/>
        <v>4399</v>
      </c>
      <c r="F42" s="189">
        <f t="shared" si="6"/>
        <v>4111</v>
      </c>
      <c r="G42" s="189">
        <f t="shared" si="6"/>
        <v>4231</v>
      </c>
      <c r="H42" s="189">
        <f t="shared" si="6"/>
        <v>4422</v>
      </c>
      <c r="I42" s="189">
        <f t="shared" si="6"/>
        <v>4434</v>
      </c>
      <c r="J42" s="200">
        <f t="shared" si="2"/>
        <v>2.7137042062415073E-3</v>
      </c>
    </row>
    <row r="43" spans="1:32">
      <c r="A43" s="272"/>
      <c r="B43" s="248"/>
      <c r="C43" s="288">
        <f>SUM(C36:C42)</f>
        <v>12532</v>
      </c>
      <c r="D43" s="288">
        <f t="shared" ref="D43:I43" si="7">SUM(D36:D42)</f>
        <v>12612</v>
      </c>
      <c r="E43" s="288">
        <f t="shared" si="7"/>
        <v>12585</v>
      </c>
      <c r="F43" s="288">
        <f t="shared" si="7"/>
        <v>11817</v>
      </c>
      <c r="G43" s="288">
        <f t="shared" si="7"/>
        <v>11860</v>
      </c>
      <c r="H43" s="288">
        <f t="shared" si="7"/>
        <v>12235</v>
      </c>
      <c r="I43" s="288">
        <f t="shared" si="7"/>
        <v>12389</v>
      </c>
      <c r="J43" s="289"/>
      <c r="K43" s="523" t="s">
        <v>169</v>
      </c>
      <c r="L43" s="524"/>
      <c r="M43" s="524"/>
      <c r="N43" s="524"/>
      <c r="O43" s="524"/>
    </row>
    <row r="44" spans="1:32">
      <c r="A44" s="290" t="s">
        <v>20</v>
      </c>
      <c r="B44" s="291"/>
      <c r="C44" s="259"/>
      <c r="D44" s="259"/>
      <c r="E44" s="259"/>
      <c r="F44" s="259"/>
      <c r="G44" s="259"/>
      <c r="H44" s="259"/>
      <c r="I44" s="259"/>
      <c r="J44" s="276"/>
    </row>
    <row r="45" spans="1:32" s="266" customFormat="1" ht="47.25">
      <c r="A45" s="262"/>
      <c r="B45" s="263"/>
      <c r="C45" s="264">
        <v>2014</v>
      </c>
      <c r="D45" s="264">
        <v>2015</v>
      </c>
      <c r="E45" s="264">
        <v>2016</v>
      </c>
      <c r="F45" s="264">
        <v>2017</v>
      </c>
      <c r="G45" s="264">
        <v>2018</v>
      </c>
      <c r="H45" s="264">
        <v>2019</v>
      </c>
      <c r="I45" s="264">
        <v>2020</v>
      </c>
      <c r="J45" s="265" t="s">
        <v>152</v>
      </c>
      <c r="L45" s="225"/>
      <c r="M45" s="225"/>
      <c r="N45" s="225"/>
      <c r="O45" s="225"/>
      <c r="P45" s="225"/>
      <c r="Q45" s="225"/>
      <c r="R45" s="225"/>
      <c r="S45" s="225"/>
      <c r="T45" s="225"/>
      <c r="U45" s="225"/>
      <c r="V45" s="225"/>
      <c r="W45" s="225"/>
      <c r="X45" s="225"/>
      <c r="Y45" s="225"/>
      <c r="Z45" s="225"/>
      <c r="AA45" s="225"/>
      <c r="AB45" s="225"/>
      <c r="AC45" s="225"/>
      <c r="AD45" s="225"/>
      <c r="AE45" s="225"/>
      <c r="AF45" s="225"/>
    </row>
    <row r="46" spans="1:32">
      <c r="A46" s="512" t="s">
        <v>22</v>
      </c>
      <c r="B46" s="248" t="s">
        <v>23</v>
      </c>
      <c r="C46" s="253">
        <v>246789800</v>
      </c>
      <c r="D46" s="253">
        <v>249956406</v>
      </c>
      <c r="E46" s="253">
        <v>236185390</v>
      </c>
      <c r="F46" s="253">
        <v>241901595</v>
      </c>
      <c r="G46" s="253">
        <v>245244989</v>
      </c>
      <c r="H46" s="253">
        <v>237154055</v>
      </c>
      <c r="I46" s="253">
        <v>209840605</v>
      </c>
      <c r="J46" s="200">
        <f>(I46/H46)-1</f>
        <v>-0.11517176039853083</v>
      </c>
      <c r="K46" s="292"/>
    </row>
    <row r="47" spans="1:32" ht="15.75" customHeight="1">
      <c r="A47" s="512"/>
      <c r="B47" s="248" t="s">
        <v>24</v>
      </c>
      <c r="C47" s="253">
        <v>28748648</v>
      </c>
      <c r="D47" s="253">
        <v>32041842</v>
      </c>
      <c r="E47" s="253">
        <v>32937454</v>
      </c>
      <c r="F47" s="253">
        <v>33239415</v>
      </c>
      <c r="G47" s="253">
        <v>34630589</v>
      </c>
      <c r="H47" s="253">
        <v>35109014</v>
      </c>
      <c r="I47" s="253">
        <v>30509907</v>
      </c>
      <c r="J47" s="200">
        <f t="shared" ref="J47:J87" si="8">(I47/H47)-1</f>
        <v>-0.13099504873591727</v>
      </c>
      <c r="K47" s="292"/>
      <c r="L47" s="525" t="s">
        <v>174</v>
      </c>
      <c r="M47" s="526"/>
      <c r="N47" s="526"/>
      <c r="O47" s="526"/>
      <c r="P47" s="527"/>
    </row>
    <row r="48" spans="1:32" ht="15.75" customHeight="1">
      <c r="A48" s="512"/>
      <c r="B48" s="293" t="s">
        <v>25</v>
      </c>
      <c r="C48" s="191"/>
      <c r="D48" s="191"/>
      <c r="E48" s="191"/>
      <c r="F48" s="191"/>
      <c r="G48" s="191"/>
      <c r="H48" s="191"/>
      <c r="I48" s="191">
        <f>SUM(C49:I49)</f>
        <v>21774449.890000001</v>
      </c>
      <c r="J48" s="200"/>
      <c r="K48" s="294" t="s">
        <v>172</v>
      </c>
      <c r="L48" s="528"/>
      <c r="M48" s="529"/>
      <c r="N48" s="529"/>
      <c r="O48" s="529"/>
      <c r="P48" s="530"/>
    </row>
    <row r="49" spans="1:16" ht="15.75" customHeight="1">
      <c r="A49" s="512"/>
      <c r="B49" s="293" t="s">
        <v>26</v>
      </c>
      <c r="C49" s="191">
        <v>0</v>
      </c>
      <c r="D49" s="191">
        <v>0</v>
      </c>
      <c r="E49" s="191">
        <v>251642.61</v>
      </c>
      <c r="F49" s="191">
        <v>1756476.11</v>
      </c>
      <c r="G49" s="191">
        <v>6156214.5300000003</v>
      </c>
      <c r="H49" s="191">
        <v>9206867.1600000001</v>
      </c>
      <c r="I49" s="295">
        <v>4403249.4800000004</v>
      </c>
      <c r="J49" s="200">
        <f t="shared" si="8"/>
        <v>-0.52174291173328924</v>
      </c>
      <c r="K49" s="294" t="s">
        <v>172</v>
      </c>
      <c r="L49" s="531"/>
      <c r="M49" s="532"/>
      <c r="N49" s="532"/>
      <c r="O49" s="532"/>
      <c r="P49" s="533"/>
    </row>
    <row r="50" spans="1:16">
      <c r="A50" s="512"/>
      <c r="B50" s="248" t="s">
        <v>27</v>
      </c>
      <c r="C50" s="192">
        <f>SUM(C46:C47)</f>
        <v>275538448</v>
      </c>
      <c r="D50" s="192">
        <f t="shared" ref="D50:I50" si="9">SUM(D46:D47)</f>
        <v>281998248</v>
      </c>
      <c r="E50" s="192">
        <f t="shared" si="9"/>
        <v>269122844</v>
      </c>
      <c r="F50" s="192">
        <f t="shared" si="9"/>
        <v>275141010</v>
      </c>
      <c r="G50" s="192">
        <f t="shared" si="9"/>
        <v>279875578</v>
      </c>
      <c r="H50" s="192">
        <f t="shared" si="9"/>
        <v>272263069</v>
      </c>
      <c r="I50" s="192">
        <f t="shared" si="9"/>
        <v>240350512</v>
      </c>
      <c r="J50" s="200">
        <f t="shared" si="8"/>
        <v>-0.11721221360360112</v>
      </c>
      <c r="K50" s="296"/>
    </row>
    <row r="51" spans="1:16">
      <c r="A51" s="512"/>
      <c r="B51" s="268"/>
      <c r="C51" s="297"/>
      <c r="D51" s="297"/>
      <c r="E51" s="297"/>
      <c r="F51" s="297"/>
      <c r="G51" s="297"/>
      <c r="H51" s="297"/>
      <c r="I51" s="297"/>
      <c r="J51" s="270"/>
      <c r="K51" s="296"/>
    </row>
    <row r="52" spans="1:16" ht="15.75" customHeight="1">
      <c r="A52" s="512"/>
      <c r="B52" s="248" t="s">
        <v>158</v>
      </c>
      <c r="C52" s="193">
        <f>C46/(C60+C46)</f>
        <v>0.83375266778519141</v>
      </c>
      <c r="D52" s="193">
        <f t="shared" ref="D52:I52" si="10">D46/(D60+D46)</f>
        <v>0.83776274354042912</v>
      </c>
      <c r="E52" s="193">
        <f t="shared" si="10"/>
        <v>0.83808264083358774</v>
      </c>
      <c r="F52" s="193">
        <f t="shared" si="10"/>
        <v>0.85299906959184579</v>
      </c>
      <c r="G52" s="193">
        <f t="shared" si="10"/>
        <v>0.85620774646264641</v>
      </c>
      <c r="H52" s="193">
        <f t="shared" si="10"/>
        <v>0.83048251694002162</v>
      </c>
      <c r="I52" s="193">
        <f t="shared" si="10"/>
        <v>0.78454659796111115</v>
      </c>
      <c r="J52" s="200">
        <f t="shared" si="8"/>
        <v>-5.5312325114519001E-2</v>
      </c>
      <c r="K52" s="298"/>
      <c r="L52" s="514" t="s">
        <v>170</v>
      </c>
      <c r="M52" s="515"/>
      <c r="N52" s="516"/>
    </row>
    <row r="53" spans="1:16">
      <c r="A53" s="512"/>
      <c r="B53" s="248" t="s">
        <v>159</v>
      </c>
      <c r="C53" s="194">
        <f>C46/C82</f>
        <v>0.75412232968050574</v>
      </c>
      <c r="D53" s="194">
        <f t="shared" ref="D53:I54" si="11">D46/D82</f>
        <v>0.75292934346011953</v>
      </c>
      <c r="E53" s="194">
        <f t="shared" si="11"/>
        <v>0.7500324491666216</v>
      </c>
      <c r="F53" s="194">
        <f t="shared" si="11"/>
        <v>0.75694670427844013</v>
      </c>
      <c r="G53" s="194">
        <f t="shared" si="11"/>
        <v>0.75299499786178825</v>
      </c>
      <c r="H53" s="194">
        <f t="shared" si="11"/>
        <v>0.73884557059123768</v>
      </c>
      <c r="I53" s="194">
        <f t="shared" si="11"/>
        <v>0.68759964763568748</v>
      </c>
      <c r="J53" s="200">
        <f t="shared" si="8"/>
        <v>-6.9359450736832917E-2</v>
      </c>
      <c r="K53" s="292"/>
      <c r="L53" s="517"/>
      <c r="M53" s="518"/>
      <c r="N53" s="519"/>
    </row>
    <row r="54" spans="1:16">
      <c r="A54" s="512"/>
      <c r="B54" s="248" t="s">
        <v>30</v>
      </c>
      <c r="C54" s="195">
        <f>C47/C83</f>
        <v>0.11737072811850656</v>
      </c>
      <c r="D54" s="195">
        <f t="shared" si="11"/>
        <v>0.12656893649513909</v>
      </c>
      <c r="E54" s="195">
        <f t="shared" si="11"/>
        <v>0.12945224423499271</v>
      </c>
      <c r="F54" s="195">
        <f t="shared" si="11"/>
        <v>0.12799079149346676</v>
      </c>
      <c r="G54" s="195">
        <f t="shared" si="11"/>
        <v>0.1289137514851306</v>
      </c>
      <c r="H54" s="195">
        <f t="shared" si="11"/>
        <v>0.12928706887632266</v>
      </c>
      <c r="I54" s="195">
        <f t="shared" si="11"/>
        <v>0.10966948872654608</v>
      </c>
      <c r="J54" s="200">
        <f t="shared" si="8"/>
        <v>-0.15173659918412219</v>
      </c>
      <c r="K54" s="292"/>
      <c r="L54" s="517"/>
      <c r="M54" s="518"/>
      <c r="N54" s="519"/>
    </row>
    <row r="55" spans="1:16">
      <c r="A55" s="512"/>
      <c r="B55" s="248" t="s">
        <v>31</v>
      </c>
      <c r="C55" s="195">
        <f>C50/C84</f>
        <v>0.48154796175157327</v>
      </c>
      <c r="D55" s="195">
        <f t="shared" ref="D55:I55" si="12">D50/D84</f>
        <v>0.48193640873153609</v>
      </c>
      <c r="E55" s="195">
        <f t="shared" si="12"/>
        <v>0.4726948838127481</v>
      </c>
      <c r="F55" s="195">
        <f t="shared" si="12"/>
        <v>0.4749730663432189</v>
      </c>
      <c r="G55" s="195">
        <f t="shared" si="12"/>
        <v>0.47091215963858113</v>
      </c>
      <c r="H55" s="195">
        <f t="shared" si="12"/>
        <v>0.45948642815826385</v>
      </c>
      <c r="I55" s="195">
        <f t="shared" si="12"/>
        <v>0.41199850570080182</v>
      </c>
      <c r="J55" s="200">
        <f t="shared" si="8"/>
        <v>-0.10335000023353347</v>
      </c>
      <c r="K55" s="292"/>
      <c r="L55" s="520"/>
      <c r="M55" s="521"/>
      <c r="N55" s="522"/>
    </row>
    <row r="56" spans="1:16">
      <c r="A56" s="512"/>
      <c r="B56" s="268"/>
      <c r="C56" s="297"/>
      <c r="D56" s="297"/>
      <c r="E56" s="297"/>
      <c r="F56" s="297"/>
      <c r="G56" s="297"/>
      <c r="H56" s="297"/>
      <c r="I56" s="297"/>
      <c r="J56" s="270"/>
      <c r="K56" s="292"/>
    </row>
    <row r="57" spans="1:16" s="302" customFormat="1">
      <c r="A57" s="512"/>
      <c r="B57" s="299" t="s">
        <v>32</v>
      </c>
      <c r="C57" s="300">
        <v>59344</v>
      </c>
      <c r="D57" s="300">
        <v>60822</v>
      </c>
      <c r="E57" s="300">
        <v>60534</v>
      </c>
      <c r="F57" s="300">
        <v>63110</v>
      </c>
      <c r="G57" s="300">
        <v>64505</v>
      </c>
      <c r="H57" s="300">
        <v>65053</v>
      </c>
      <c r="I57" s="300">
        <v>65221</v>
      </c>
      <c r="J57" s="203">
        <f t="shared" si="8"/>
        <v>2.582509645981057E-3</v>
      </c>
      <c r="K57" s="301" t="s">
        <v>168</v>
      </c>
      <c r="L57" s="514" t="s">
        <v>171</v>
      </c>
      <c r="M57" s="515"/>
      <c r="N57" s="515"/>
      <c r="O57" s="516"/>
    </row>
    <row r="58" spans="1:16" s="302" customFormat="1">
      <c r="A58" s="512"/>
      <c r="B58" s="299" t="s">
        <v>33</v>
      </c>
      <c r="C58" s="300">
        <v>63301</v>
      </c>
      <c r="D58" s="300">
        <v>64280</v>
      </c>
      <c r="E58" s="300">
        <v>65193</v>
      </c>
      <c r="F58" s="300">
        <v>66433</v>
      </c>
      <c r="G58" s="300">
        <v>67489</v>
      </c>
      <c r="H58" s="300">
        <v>68226</v>
      </c>
      <c r="I58" s="300">
        <v>69544</v>
      </c>
      <c r="J58" s="203">
        <f t="shared" si="8"/>
        <v>1.9318148506434429E-2</v>
      </c>
      <c r="K58" s="301" t="s">
        <v>168</v>
      </c>
      <c r="L58" s="517"/>
      <c r="M58" s="518"/>
      <c r="N58" s="518"/>
      <c r="O58" s="519"/>
    </row>
    <row r="59" spans="1:16">
      <c r="A59" s="267"/>
      <c r="B59" s="268"/>
      <c r="C59" s="297"/>
      <c r="D59" s="297"/>
      <c r="E59" s="297"/>
      <c r="F59" s="297"/>
      <c r="G59" s="297"/>
      <c r="H59" s="297"/>
      <c r="I59" s="297"/>
      <c r="J59" s="270"/>
      <c r="K59" s="292"/>
      <c r="L59" s="520"/>
      <c r="M59" s="521"/>
      <c r="N59" s="521"/>
      <c r="O59" s="522"/>
    </row>
    <row r="60" spans="1:16">
      <c r="A60" s="512" t="s">
        <v>136</v>
      </c>
      <c r="B60" s="248" t="s">
        <v>35</v>
      </c>
      <c r="C60" s="257">
        <v>49209013</v>
      </c>
      <c r="D60" s="257">
        <v>48405401</v>
      </c>
      <c r="E60" s="257">
        <v>45630959</v>
      </c>
      <c r="F60" s="257">
        <v>41687923</v>
      </c>
      <c r="G60" s="257">
        <v>41186651</v>
      </c>
      <c r="H60" s="257">
        <v>48407712</v>
      </c>
      <c r="I60" s="257">
        <v>57626752</v>
      </c>
      <c r="J60" s="200">
        <f t="shared" si="8"/>
        <v>0.1904456876623295</v>
      </c>
      <c r="K60" s="292"/>
    </row>
    <row r="61" spans="1:16">
      <c r="A61" s="512"/>
      <c r="B61" s="248" t="s">
        <v>24</v>
      </c>
      <c r="C61" s="192">
        <v>28848501</v>
      </c>
      <c r="D61" s="192">
        <v>26414193</v>
      </c>
      <c r="E61" s="192">
        <v>24529065</v>
      </c>
      <c r="F61" s="192">
        <v>22670062</v>
      </c>
      <c r="G61" s="192">
        <v>21643616</v>
      </c>
      <c r="H61" s="192">
        <v>23842938</v>
      </c>
      <c r="I61" s="192">
        <v>27374156</v>
      </c>
      <c r="J61" s="200">
        <f t="shared" si="8"/>
        <v>0.14810330840939145</v>
      </c>
      <c r="K61" s="292"/>
    </row>
    <row r="62" spans="1:16">
      <c r="A62" s="512"/>
      <c r="B62" s="248" t="s">
        <v>27</v>
      </c>
      <c r="C62" s="192">
        <f>SUM(C60:C61)</f>
        <v>78057514</v>
      </c>
      <c r="D62" s="192">
        <f t="shared" ref="D62:I62" si="13">SUM(D60:D61)</f>
        <v>74819594</v>
      </c>
      <c r="E62" s="192">
        <f t="shared" si="13"/>
        <v>70160024</v>
      </c>
      <c r="F62" s="192">
        <f t="shared" si="13"/>
        <v>64357985</v>
      </c>
      <c r="G62" s="192">
        <f t="shared" si="13"/>
        <v>62830267</v>
      </c>
      <c r="H62" s="192">
        <f t="shared" si="13"/>
        <v>72250650</v>
      </c>
      <c r="I62" s="192">
        <f t="shared" si="13"/>
        <v>85000908</v>
      </c>
      <c r="J62" s="200">
        <f t="shared" si="8"/>
        <v>0.1764725715270381</v>
      </c>
      <c r="K62" s="292"/>
    </row>
    <row r="63" spans="1:16">
      <c r="A63" s="512"/>
      <c r="B63" s="268"/>
      <c r="C63" s="297"/>
      <c r="D63" s="297"/>
      <c r="E63" s="297"/>
      <c r="F63" s="297"/>
      <c r="G63" s="297"/>
      <c r="H63" s="297"/>
      <c r="I63" s="297"/>
      <c r="J63" s="270"/>
      <c r="K63" s="292"/>
    </row>
    <row r="64" spans="1:16">
      <c r="A64" s="512"/>
      <c r="B64" s="248" t="s">
        <v>29</v>
      </c>
      <c r="C64" s="194">
        <f>C60/C82</f>
        <v>0.15036932452167104</v>
      </c>
      <c r="D64" s="194">
        <f t="shared" ref="D64:I66" si="14">D60/D82</f>
        <v>0.14580881273694507</v>
      </c>
      <c r="E64" s="194">
        <f t="shared" si="14"/>
        <v>0.14490608388855761</v>
      </c>
      <c r="F64" s="194">
        <f t="shared" si="14"/>
        <v>0.13044782083005027</v>
      </c>
      <c r="G64" s="194">
        <f t="shared" si="14"/>
        <v>0.12645861718984691</v>
      </c>
      <c r="H64" s="194">
        <f t="shared" si="14"/>
        <v>0.15081261669194862</v>
      </c>
      <c r="I64" s="194">
        <f t="shared" si="14"/>
        <v>0.18882968036424194</v>
      </c>
      <c r="J64" s="200">
        <f t="shared" si="8"/>
        <v>0.25208145383451153</v>
      </c>
      <c r="K64" s="292"/>
    </row>
    <row r="65" spans="1:11">
      <c r="A65" s="512"/>
      <c r="B65" s="248" t="s">
        <v>30</v>
      </c>
      <c r="C65" s="194">
        <f>C61/C83</f>
        <v>0.11777839317861015</v>
      </c>
      <c r="D65" s="194">
        <f t="shared" si="14"/>
        <v>0.10433908001878753</v>
      </c>
      <c r="E65" s="194">
        <f t="shared" si="14"/>
        <v>9.6405220428877461E-2</v>
      </c>
      <c r="F65" s="194">
        <f t="shared" si="14"/>
        <v>8.7292726980482793E-2</v>
      </c>
      <c r="G65" s="194">
        <f t="shared" si="14"/>
        <v>8.0569225497827829E-2</v>
      </c>
      <c r="H65" s="194">
        <f t="shared" si="14"/>
        <v>8.7800345729444049E-2</v>
      </c>
      <c r="I65" s="194">
        <f t="shared" si="14"/>
        <v>9.8397864432714061E-2</v>
      </c>
      <c r="J65" s="200">
        <f t="shared" si="8"/>
        <v>0.12070019332185966</v>
      </c>
      <c r="K65" s="292"/>
    </row>
    <row r="66" spans="1:11">
      <c r="A66" s="512"/>
      <c r="B66" s="248" t="s">
        <v>31</v>
      </c>
      <c r="C66" s="194">
        <f>C62/C84</f>
        <v>0.13641811891926928</v>
      </c>
      <c r="D66" s="194">
        <f t="shared" si="14"/>
        <v>0.12786705836240367</v>
      </c>
      <c r="E66" s="194">
        <f t="shared" si="14"/>
        <v>0.12323102676850287</v>
      </c>
      <c r="F66" s="194">
        <f t="shared" si="14"/>
        <v>0.11110052070798493</v>
      </c>
      <c r="G66" s="194">
        <f t="shared" si="14"/>
        <v>0.10571675076143541</v>
      </c>
      <c r="H66" s="194">
        <f t="shared" si="14"/>
        <v>0.12193424992433648</v>
      </c>
      <c r="I66" s="194">
        <f t="shared" si="14"/>
        <v>0.14570489901519881</v>
      </c>
      <c r="J66" s="200">
        <f t="shared" si="8"/>
        <v>0.19494644946446682</v>
      </c>
      <c r="K66" s="292"/>
    </row>
    <row r="67" spans="1:11">
      <c r="A67" s="512"/>
      <c r="B67" s="268"/>
      <c r="C67" s="297"/>
      <c r="D67" s="297"/>
      <c r="E67" s="297"/>
      <c r="F67" s="297"/>
      <c r="G67" s="297"/>
      <c r="H67" s="297"/>
      <c r="I67" s="297"/>
      <c r="J67" s="270"/>
      <c r="K67" s="292"/>
    </row>
    <row r="68" spans="1:11">
      <c r="A68" s="512"/>
      <c r="B68" s="248" t="s">
        <v>32</v>
      </c>
      <c r="C68" s="303">
        <v>17802</v>
      </c>
      <c r="D68" s="303">
        <v>17044</v>
      </c>
      <c r="E68" s="303">
        <v>16063</v>
      </c>
      <c r="F68" s="303">
        <v>15554</v>
      </c>
      <c r="G68" s="303">
        <v>15331</v>
      </c>
      <c r="H68" s="303">
        <v>17706</v>
      </c>
      <c r="I68" s="303">
        <v>19912</v>
      </c>
      <c r="J68" s="200">
        <f t="shared" si="8"/>
        <v>0.12459053428216427</v>
      </c>
      <c r="K68" s="294" t="s">
        <v>168</v>
      </c>
    </row>
    <row r="69" spans="1:11">
      <c r="A69" s="512"/>
      <c r="B69" s="248" t="s">
        <v>33</v>
      </c>
      <c r="C69" s="303">
        <v>18463</v>
      </c>
      <c r="D69" s="303">
        <v>16218</v>
      </c>
      <c r="E69" s="303">
        <v>14970</v>
      </c>
      <c r="F69" s="303">
        <v>15361</v>
      </c>
      <c r="G69" s="303">
        <v>15227</v>
      </c>
      <c r="H69" s="303">
        <v>17205</v>
      </c>
      <c r="I69" s="303">
        <v>20445</v>
      </c>
      <c r="J69" s="200">
        <f t="shared" si="8"/>
        <v>0.18831734960767221</v>
      </c>
      <c r="K69" s="294" t="s">
        <v>168</v>
      </c>
    </row>
    <row r="70" spans="1:11">
      <c r="A70" s="267"/>
      <c r="B70" s="268"/>
      <c r="C70" s="297"/>
      <c r="D70" s="297"/>
      <c r="E70" s="297"/>
      <c r="F70" s="297"/>
      <c r="G70" s="297"/>
      <c r="H70" s="297"/>
      <c r="I70" s="297"/>
      <c r="J70" s="270"/>
    </row>
    <row r="71" spans="1:11">
      <c r="A71" s="512" t="s">
        <v>160</v>
      </c>
      <c r="B71" s="248" t="s">
        <v>35</v>
      </c>
      <c r="C71" s="257">
        <v>31255520</v>
      </c>
      <c r="D71" s="257">
        <v>33616762</v>
      </c>
      <c r="E71" s="257">
        <v>33083880</v>
      </c>
      <c r="F71" s="257">
        <v>35985947</v>
      </c>
      <c r="G71" s="257">
        <v>39261080</v>
      </c>
      <c r="H71" s="257">
        <v>35417426</v>
      </c>
      <c r="I71" s="257">
        <v>37711108</v>
      </c>
      <c r="J71" s="200">
        <f t="shared" si="8"/>
        <v>6.4761397397992804E-2</v>
      </c>
      <c r="K71" s="292"/>
    </row>
    <row r="72" spans="1:11">
      <c r="A72" s="512"/>
      <c r="B72" s="248" t="s">
        <v>24</v>
      </c>
      <c r="C72" s="192">
        <v>187341674</v>
      </c>
      <c r="D72" s="192">
        <v>194701200</v>
      </c>
      <c r="E72" s="192">
        <v>196970584</v>
      </c>
      <c r="F72" s="192">
        <v>203792136</v>
      </c>
      <c r="G72" s="192">
        <v>212359580</v>
      </c>
      <c r="H72" s="192">
        <v>212606637</v>
      </c>
      <c r="I72" s="192">
        <v>220314617</v>
      </c>
      <c r="J72" s="200">
        <f t="shared" si="8"/>
        <v>3.625465370584835E-2</v>
      </c>
      <c r="K72" s="292"/>
    </row>
    <row r="73" spans="1:11">
      <c r="A73" s="512"/>
      <c r="B73" s="248" t="s">
        <v>27</v>
      </c>
      <c r="C73" s="192">
        <f>SUM(C71:C72)</f>
        <v>218597194</v>
      </c>
      <c r="D73" s="192">
        <f t="shared" ref="D73:I73" si="15">SUM(D71:D72)</f>
        <v>228317962</v>
      </c>
      <c r="E73" s="192">
        <f t="shared" si="15"/>
        <v>230054464</v>
      </c>
      <c r="F73" s="192">
        <f t="shared" si="15"/>
        <v>239778083</v>
      </c>
      <c r="G73" s="192">
        <f t="shared" si="15"/>
        <v>251620660</v>
      </c>
      <c r="H73" s="192">
        <f t="shared" si="15"/>
        <v>248024063</v>
      </c>
      <c r="I73" s="192">
        <f t="shared" si="15"/>
        <v>258025725</v>
      </c>
      <c r="J73" s="200">
        <f t="shared" si="8"/>
        <v>4.0325369559001123E-2</v>
      </c>
      <c r="K73" s="292"/>
    </row>
    <row r="74" spans="1:11">
      <c r="A74" s="512"/>
      <c r="B74" s="268"/>
      <c r="C74" s="297"/>
      <c r="D74" s="297"/>
      <c r="E74" s="297"/>
      <c r="F74" s="297"/>
      <c r="G74" s="297"/>
      <c r="H74" s="297"/>
      <c r="I74" s="297"/>
      <c r="J74" s="270"/>
      <c r="K74" s="292"/>
    </row>
    <row r="75" spans="1:11" ht="15" customHeight="1">
      <c r="A75" s="512"/>
      <c r="B75" s="248" t="s">
        <v>29</v>
      </c>
      <c r="C75" s="196">
        <f>C71/C82</f>
        <v>9.5508345797823246E-2</v>
      </c>
      <c r="D75" s="196">
        <f t="shared" ref="D75:I77" si="16">D71/D82</f>
        <v>0.10126184380293536</v>
      </c>
      <c r="E75" s="196">
        <f t="shared" si="16"/>
        <v>0.1050614669448208</v>
      </c>
      <c r="F75" s="196">
        <f t="shared" si="16"/>
        <v>0.11260547489150959</v>
      </c>
      <c r="G75" s="196">
        <f t="shared" si="16"/>
        <v>0.12054638494836482</v>
      </c>
      <c r="H75" s="196">
        <f t="shared" si="16"/>
        <v>0.1103418127168137</v>
      </c>
      <c r="I75" s="196">
        <f t="shared" si="16"/>
        <v>0.12357067200007052</v>
      </c>
      <c r="J75" s="200">
        <f t="shared" si="8"/>
        <v>0.11988981291442058</v>
      </c>
      <c r="K75" s="292"/>
    </row>
    <row r="76" spans="1:11" ht="15" customHeight="1">
      <c r="A76" s="512"/>
      <c r="B76" s="248" t="s">
        <v>30</v>
      </c>
      <c r="C76" s="197">
        <f>C72/C83</f>
        <v>0.76485087870288326</v>
      </c>
      <c r="D76" s="197">
        <f t="shared" si="16"/>
        <v>0.76909198348607344</v>
      </c>
      <c r="E76" s="197">
        <f t="shared" si="16"/>
        <v>0.77414253533612976</v>
      </c>
      <c r="F76" s="197">
        <f t="shared" si="16"/>
        <v>0.78471648152605045</v>
      </c>
      <c r="G76" s="197">
        <f t="shared" si="16"/>
        <v>0.79051702301704163</v>
      </c>
      <c r="H76" s="197">
        <f t="shared" si="16"/>
        <v>0.78291258539423325</v>
      </c>
      <c r="I76" s="197">
        <f t="shared" si="16"/>
        <v>0.79193264684073983</v>
      </c>
      <c r="J76" s="200">
        <f t="shared" si="8"/>
        <v>1.1521160362959915E-2</v>
      </c>
      <c r="K76" s="292"/>
    </row>
    <row r="77" spans="1:11">
      <c r="A77" s="512"/>
      <c r="B77" s="248" t="s">
        <v>31</v>
      </c>
      <c r="C77" s="197">
        <f>C73/C84</f>
        <v>0.38203391932915742</v>
      </c>
      <c r="D77" s="197">
        <f t="shared" si="16"/>
        <v>0.39019653290606021</v>
      </c>
      <c r="E77" s="197">
        <f t="shared" si="16"/>
        <v>0.40407408941874901</v>
      </c>
      <c r="F77" s="197">
        <f t="shared" si="16"/>
        <v>0.41392641294879617</v>
      </c>
      <c r="G77" s="197">
        <f t="shared" si="16"/>
        <v>0.42337108959998343</v>
      </c>
      <c r="H77" s="197">
        <f t="shared" si="16"/>
        <v>0.41857932191739972</v>
      </c>
      <c r="I77" s="197">
        <f t="shared" si="16"/>
        <v>0.44229659528399934</v>
      </c>
      <c r="J77" s="200">
        <f t="shared" si="8"/>
        <v>5.6661359328399552E-2</v>
      </c>
      <c r="K77" s="292"/>
    </row>
    <row r="78" spans="1:11">
      <c r="A78" s="512"/>
      <c r="B78" s="268"/>
      <c r="C78" s="297"/>
      <c r="D78" s="297"/>
      <c r="E78" s="297"/>
      <c r="F78" s="297"/>
      <c r="G78" s="297"/>
      <c r="H78" s="297"/>
      <c r="I78" s="297"/>
      <c r="J78" s="270"/>
      <c r="K78" s="292"/>
    </row>
    <row r="79" spans="1:11">
      <c r="A79" s="512"/>
      <c r="B79" s="248" t="s">
        <v>32</v>
      </c>
      <c r="C79" s="303">
        <v>92469</v>
      </c>
      <c r="D79" s="303">
        <v>96704</v>
      </c>
      <c r="E79" s="303">
        <v>98816</v>
      </c>
      <c r="F79" s="303">
        <v>102251</v>
      </c>
      <c r="G79" s="303">
        <v>104496</v>
      </c>
      <c r="H79" s="303">
        <v>96281</v>
      </c>
      <c r="I79" s="303">
        <v>100330</v>
      </c>
      <c r="J79" s="200">
        <f t="shared" si="8"/>
        <v>4.2053987806524695E-2</v>
      </c>
      <c r="K79" s="294" t="s">
        <v>168</v>
      </c>
    </row>
    <row r="80" spans="1:11">
      <c r="A80" s="512"/>
      <c r="B80" s="248" t="s">
        <v>33</v>
      </c>
      <c r="C80" s="303">
        <v>61387</v>
      </c>
      <c r="D80" s="303">
        <v>61552</v>
      </c>
      <c r="E80" s="303">
        <v>62376</v>
      </c>
      <c r="F80" s="303">
        <v>63683</v>
      </c>
      <c r="G80" s="303">
        <v>66420</v>
      </c>
      <c r="H80" s="303">
        <v>65467</v>
      </c>
      <c r="I80" s="303">
        <v>66438</v>
      </c>
      <c r="J80" s="200">
        <f t="shared" si="8"/>
        <v>1.4831900041242241E-2</v>
      </c>
      <c r="K80" s="294" t="s">
        <v>168</v>
      </c>
    </row>
    <row r="81" spans="1:11">
      <c r="A81" s="267"/>
      <c r="B81" s="268"/>
      <c r="C81" s="297"/>
      <c r="D81" s="297"/>
      <c r="E81" s="297"/>
      <c r="F81" s="297"/>
      <c r="G81" s="297"/>
      <c r="H81" s="297"/>
      <c r="I81" s="297"/>
      <c r="J81" s="270"/>
      <c r="K81" s="292"/>
    </row>
    <row r="82" spans="1:11">
      <c r="A82" s="513" t="s">
        <v>18</v>
      </c>
      <c r="B82" s="248" t="s">
        <v>35</v>
      </c>
      <c r="C82" s="198">
        <f t="shared" ref="C82:I83" si="17">C46+C60+C71</f>
        <v>327254333</v>
      </c>
      <c r="D82" s="198">
        <f t="shared" si="17"/>
        <v>331978569</v>
      </c>
      <c r="E82" s="198">
        <f t="shared" si="17"/>
        <v>314900229</v>
      </c>
      <c r="F82" s="198">
        <f t="shared" si="17"/>
        <v>319575465</v>
      </c>
      <c r="G82" s="198">
        <f t="shared" si="17"/>
        <v>325692720</v>
      </c>
      <c r="H82" s="198">
        <f t="shared" si="17"/>
        <v>320979193</v>
      </c>
      <c r="I82" s="198">
        <f t="shared" si="17"/>
        <v>305178465</v>
      </c>
      <c r="J82" s="200">
        <f t="shared" si="8"/>
        <v>-4.9226642550627919E-2</v>
      </c>
      <c r="K82" s="292"/>
    </row>
    <row r="83" spans="1:11">
      <c r="A83" s="513"/>
      <c r="B83" s="248" t="s">
        <v>24</v>
      </c>
      <c r="C83" s="198">
        <f t="shared" si="17"/>
        <v>244938823</v>
      </c>
      <c r="D83" s="198">
        <f t="shared" si="17"/>
        <v>253157235</v>
      </c>
      <c r="E83" s="198">
        <f t="shared" si="17"/>
        <v>254437103</v>
      </c>
      <c r="F83" s="198">
        <f t="shared" si="17"/>
        <v>259701613</v>
      </c>
      <c r="G83" s="198">
        <f t="shared" si="17"/>
        <v>268633785</v>
      </c>
      <c r="H83" s="198">
        <f t="shared" si="17"/>
        <v>271558589</v>
      </c>
      <c r="I83" s="198">
        <f t="shared" si="17"/>
        <v>278198680</v>
      </c>
      <c r="J83" s="200">
        <f t="shared" si="8"/>
        <v>2.4451780459059602E-2</v>
      </c>
      <c r="K83" s="292"/>
    </row>
    <row r="84" spans="1:11">
      <c r="A84" s="513"/>
      <c r="B84" s="248" t="s">
        <v>27</v>
      </c>
      <c r="C84" s="198">
        <f t="shared" ref="C84:I84" si="18">C50+C62+C73</f>
        <v>572193156</v>
      </c>
      <c r="D84" s="198">
        <f t="shared" si="18"/>
        <v>585135804</v>
      </c>
      <c r="E84" s="198">
        <f t="shared" si="18"/>
        <v>569337332</v>
      </c>
      <c r="F84" s="198">
        <f t="shared" si="18"/>
        <v>579277078</v>
      </c>
      <c r="G84" s="198">
        <f t="shared" si="18"/>
        <v>594326505</v>
      </c>
      <c r="H84" s="198">
        <f t="shared" si="18"/>
        <v>592537782</v>
      </c>
      <c r="I84" s="198">
        <f t="shared" si="18"/>
        <v>583377145</v>
      </c>
      <c r="J84" s="200">
        <f t="shared" si="8"/>
        <v>-1.5460004877798639E-2</v>
      </c>
      <c r="K84" s="292"/>
    </row>
    <row r="85" spans="1:11" ht="15.75" customHeight="1">
      <c r="A85" s="513"/>
      <c r="B85" s="268"/>
      <c r="C85" s="304"/>
      <c r="D85" s="304"/>
      <c r="E85" s="304"/>
      <c r="F85" s="304"/>
      <c r="G85" s="304"/>
      <c r="H85" s="304"/>
      <c r="I85" s="304"/>
      <c r="J85" s="270"/>
      <c r="K85" s="292"/>
    </row>
    <row r="86" spans="1:11">
      <c r="A86" s="513"/>
      <c r="B86" s="248" t="s">
        <v>32</v>
      </c>
      <c r="C86" s="199">
        <f t="shared" ref="C86:I86" si="19">C82/C6</f>
        <v>28235.921742881794</v>
      </c>
      <c r="D86" s="199">
        <f t="shared" si="19"/>
        <v>28885.283998955885</v>
      </c>
      <c r="E86" s="199">
        <f t="shared" si="19"/>
        <v>27948.897576994765</v>
      </c>
      <c r="F86" s="199">
        <f t="shared" si="19"/>
        <v>28769.847407274036</v>
      </c>
      <c r="G86" s="199">
        <f t="shared" si="19"/>
        <v>29410.576124255011</v>
      </c>
      <c r="H86" s="199">
        <f t="shared" si="19"/>
        <v>28779.628171792341</v>
      </c>
      <c r="I86" s="199">
        <f t="shared" si="19"/>
        <v>27703.201252723313</v>
      </c>
      <c r="J86" s="200">
        <f t="shared" si="8"/>
        <v>-3.7402391463975282E-2</v>
      </c>
      <c r="K86" s="292"/>
    </row>
    <row r="87" spans="1:11">
      <c r="A87" s="513"/>
      <c r="B87" s="248" t="s">
        <v>33</v>
      </c>
      <c r="C87" s="199">
        <f t="shared" ref="C87:I87" si="20">C83/C8</f>
        <v>35956.961685261304</v>
      </c>
      <c r="D87" s="199">
        <f t="shared" si="20"/>
        <v>36780.071916315559</v>
      </c>
      <c r="E87" s="199">
        <f t="shared" si="20"/>
        <v>36998.270030536572</v>
      </c>
      <c r="F87" s="199">
        <f t="shared" si="20"/>
        <v>39600.733912778283</v>
      </c>
      <c r="G87" s="199">
        <f t="shared" si="20"/>
        <v>41069.222595933345</v>
      </c>
      <c r="H87" s="199">
        <f t="shared" si="20"/>
        <v>40159.507394262051</v>
      </c>
      <c r="I87" s="199">
        <f t="shared" si="20"/>
        <v>41802.957175056348</v>
      </c>
      <c r="J87" s="200">
        <f t="shared" si="8"/>
        <v>4.0923056268093339E-2</v>
      </c>
      <c r="K87" s="292"/>
    </row>
    <row r="88" spans="1:11" ht="16.5" thickBot="1">
      <c r="A88" s="305"/>
      <c r="B88" s="306"/>
      <c r="C88" s="307"/>
      <c r="D88" s="307"/>
      <c r="E88" s="307"/>
      <c r="F88" s="307"/>
      <c r="G88" s="307"/>
      <c r="H88" s="307"/>
      <c r="I88" s="307"/>
      <c r="J88" s="308"/>
    </row>
    <row r="89" spans="1:11">
      <c r="A89" s="225"/>
    </row>
    <row r="90" spans="1:11">
      <c r="A90" s="225"/>
    </row>
    <row r="91" spans="1:11">
      <c r="A91" s="225"/>
    </row>
    <row r="92" spans="1:11">
      <c r="A92" s="225"/>
    </row>
    <row r="93" spans="1:11">
      <c r="A93" s="225"/>
    </row>
    <row r="94" spans="1:11">
      <c r="A94" s="225"/>
    </row>
    <row r="95" spans="1:11">
      <c r="A95" s="225"/>
    </row>
    <row r="96" spans="1:11">
      <c r="A96" s="225"/>
    </row>
    <row r="97" spans="10:10" s="225" customFormat="1">
      <c r="J97" s="292"/>
    </row>
    <row r="98" spans="10:10" s="225" customFormat="1">
      <c r="J98" s="292"/>
    </row>
    <row r="99" spans="10:10" s="225" customFormat="1">
      <c r="J99" s="292"/>
    </row>
    <row r="100" spans="10:10" s="225" customFormat="1">
      <c r="J100" s="292"/>
    </row>
    <row r="101" spans="10:10" s="225" customFormat="1">
      <c r="J101" s="292"/>
    </row>
    <row r="102" spans="10:10" s="225" customFormat="1">
      <c r="J102" s="292"/>
    </row>
    <row r="103" spans="10:10" s="225" customFormat="1">
      <c r="J103" s="292"/>
    </row>
    <row r="104" spans="10:10" s="225" customFormat="1">
      <c r="J104" s="292"/>
    </row>
    <row r="105" spans="10:10" s="225" customFormat="1">
      <c r="J105" s="292"/>
    </row>
    <row r="106" spans="10:10" s="225" customFormat="1">
      <c r="J106" s="292"/>
    </row>
    <row r="107" spans="10:10" s="225" customFormat="1">
      <c r="J107" s="292"/>
    </row>
    <row r="108" spans="10:10" s="225" customFormat="1">
      <c r="J108" s="292"/>
    </row>
    <row r="109" spans="10:10" s="225" customFormat="1">
      <c r="J109" s="292"/>
    </row>
    <row r="110" spans="10:10" s="225" customFormat="1">
      <c r="J110" s="292"/>
    </row>
    <row r="111" spans="10:10" s="225" customFormat="1">
      <c r="J111" s="292"/>
    </row>
    <row r="112" spans="10:10" s="225" customFormat="1">
      <c r="J112" s="292"/>
    </row>
    <row r="113" spans="10:10" s="225" customFormat="1">
      <c r="J113" s="292"/>
    </row>
    <row r="114" spans="10:10" s="225" customFormat="1">
      <c r="J114" s="292"/>
    </row>
    <row r="115" spans="10:10" s="225" customFormat="1">
      <c r="J115" s="292"/>
    </row>
    <row r="116" spans="10:10" s="225" customFormat="1">
      <c r="J116" s="292"/>
    </row>
    <row r="117" spans="10:10" s="225" customFormat="1">
      <c r="J117" s="292"/>
    </row>
    <row r="118" spans="10:10" s="225" customFormat="1">
      <c r="J118" s="292"/>
    </row>
    <row r="119" spans="10:10" s="225" customFormat="1">
      <c r="J119" s="292"/>
    </row>
    <row r="120" spans="10:10" s="225" customFormat="1">
      <c r="J120" s="292"/>
    </row>
    <row r="121" spans="10:10" s="225" customFormat="1">
      <c r="J121" s="292"/>
    </row>
    <row r="122" spans="10:10" s="225" customFormat="1">
      <c r="J122" s="292"/>
    </row>
    <row r="123" spans="10:10" s="225" customFormat="1">
      <c r="J123" s="292"/>
    </row>
    <row r="124" spans="10:10" s="225" customFormat="1">
      <c r="J124" s="292"/>
    </row>
    <row r="125" spans="10:10" s="225" customFormat="1">
      <c r="J125" s="292"/>
    </row>
    <row r="126" spans="10:10" s="225" customFormat="1">
      <c r="J126" s="292"/>
    </row>
    <row r="127" spans="10:10" s="225" customFormat="1">
      <c r="J127" s="292"/>
    </row>
    <row r="128" spans="10:10" s="225" customFormat="1">
      <c r="J128" s="292"/>
    </row>
    <row r="129" spans="10:10" s="225" customFormat="1">
      <c r="J129" s="292"/>
    </row>
    <row r="130" spans="10:10" s="225" customFormat="1">
      <c r="J130" s="292"/>
    </row>
    <row r="131" spans="10:10" s="225" customFormat="1">
      <c r="J131" s="292"/>
    </row>
    <row r="132" spans="10:10" s="225" customFormat="1">
      <c r="J132" s="292"/>
    </row>
    <row r="133" spans="10:10" s="225" customFormat="1">
      <c r="J133" s="292"/>
    </row>
    <row r="134" spans="10:10" s="225" customFormat="1">
      <c r="J134" s="292"/>
    </row>
    <row r="135" spans="10:10" s="225" customFormat="1">
      <c r="J135" s="292"/>
    </row>
    <row r="136" spans="10:10" s="225" customFormat="1">
      <c r="J136" s="292"/>
    </row>
    <row r="137" spans="10:10" s="225" customFormat="1">
      <c r="J137" s="292"/>
    </row>
    <row r="138" spans="10:10" s="225" customFormat="1">
      <c r="J138" s="292"/>
    </row>
    <row r="139" spans="10:10" s="225" customFormat="1">
      <c r="J139" s="292"/>
    </row>
    <row r="140" spans="10:10" s="225" customFormat="1">
      <c r="J140" s="292"/>
    </row>
    <row r="141" spans="10:10" s="225" customFormat="1">
      <c r="J141" s="292"/>
    </row>
    <row r="142" spans="10:10" s="225" customFormat="1">
      <c r="J142" s="292"/>
    </row>
    <row r="143" spans="10:10" s="225" customFormat="1">
      <c r="J143" s="292"/>
    </row>
    <row r="144" spans="10:10" s="225" customFormat="1">
      <c r="J144" s="292"/>
    </row>
    <row r="145" spans="10:10" s="225" customFormat="1">
      <c r="J145" s="292"/>
    </row>
    <row r="146" spans="10:10" s="225" customFormat="1">
      <c r="J146" s="292"/>
    </row>
    <row r="147" spans="10:10" s="225" customFormat="1">
      <c r="J147" s="292"/>
    </row>
    <row r="148" spans="10:10" s="225" customFormat="1">
      <c r="J148" s="292"/>
    </row>
    <row r="149" spans="10:10" s="225" customFormat="1">
      <c r="J149" s="292"/>
    </row>
    <row r="150" spans="10:10" s="225" customFormat="1">
      <c r="J150" s="292"/>
    </row>
    <row r="151" spans="10:10" s="225" customFormat="1">
      <c r="J151" s="292"/>
    </row>
    <row r="152" spans="10:10" s="225" customFormat="1">
      <c r="J152" s="292"/>
    </row>
    <row r="153" spans="10:10" s="225" customFormat="1">
      <c r="J153" s="292"/>
    </row>
    <row r="154" spans="10:10" s="225" customFormat="1">
      <c r="J154" s="292"/>
    </row>
    <row r="155" spans="10:10" s="225" customFormat="1">
      <c r="J155" s="292"/>
    </row>
    <row r="156" spans="10:10" s="225" customFormat="1">
      <c r="J156" s="292"/>
    </row>
    <row r="157" spans="10:10" s="225" customFormat="1">
      <c r="J157" s="292"/>
    </row>
    <row r="158" spans="10:10" s="225" customFormat="1">
      <c r="J158" s="292"/>
    </row>
    <row r="159" spans="10:10" s="225" customFormat="1">
      <c r="J159" s="292"/>
    </row>
    <row r="160" spans="10:10" s="225" customFormat="1">
      <c r="J160" s="292"/>
    </row>
    <row r="161" spans="10:10" s="225" customFormat="1">
      <c r="J161" s="292"/>
    </row>
    <row r="162" spans="10:10" s="225" customFormat="1">
      <c r="J162" s="292"/>
    </row>
    <row r="163" spans="10:10" s="225" customFormat="1">
      <c r="J163" s="292"/>
    </row>
    <row r="164" spans="10:10" s="225" customFormat="1">
      <c r="J164" s="292"/>
    </row>
    <row r="165" spans="10:10" s="225" customFormat="1">
      <c r="J165" s="292"/>
    </row>
    <row r="166" spans="10:10" s="225" customFormat="1">
      <c r="J166" s="292"/>
    </row>
    <row r="167" spans="10:10" s="225" customFormat="1">
      <c r="J167" s="292"/>
    </row>
    <row r="168" spans="10:10" s="225" customFormat="1">
      <c r="J168" s="292"/>
    </row>
    <row r="169" spans="10:10" s="225" customFormat="1">
      <c r="J169" s="292"/>
    </row>
    <row r="170" spans="10:10" s="225" customFormat="1">
      <c r="J170" s="292"/>
    </row>
    <row r="171" spans="10:10" s="225" customFormat="1">
      <c r="J171" s="292"/>
    </row>
    <row r="172" spans="10:10" s="225" customFormat="1">
      <c r="J172" s="292"/>
    </row>
    <row r="173" spans="10:10" s="225" customFormat="1">
      <c r="J173" s="292"/>
    </row>
    <row r="174" spans="10:10" s="225" customFormat="1">
      <c r="J174" s="292"/>
    </row>
    <row r="175" spans="10:10" s="225" customFormat="1">
      <c r="J175" s="292"/>
    </row>
    <row r="176" spans="10:10" s="225" customFormat="1">
      <c r="J176" s="292"/>
    </row>
    <row r="177" spans="10:10" s="225" customFormat="1">
      <c r="J177" s="292"/>
    </row>
    <row r="178" spans="10:10" s="225" customFormat="1">
      <c r="J178" s="292"/>
    </row>
    <row r="179" spans="10:10" s="225" customFormat="1">
      <c r="J179" s="292"/>
    </row>
    <row r="180" spans="10:10" s="225" customFormat="1">
      <c r="J180" s="292"/>
    </row>
    <row r="181" spans="10:10" s="225" customFormat="1">
      <c r="J181" s="292"/>
    </row>
    <row r="182" spans="10:10" s="225" customFormat="1">
      <c r="J182" s="292"/>
    </row>
    <row r="183" spans="10:10" s="225" customFormat="1">
      <c r="J183" s="292"/>
    </row>
    <row r="184" spans="10:10" s="225" customFormat="1">
      <c r="J184" s="292"/>
    </row>
    <row r="185" spans="10:10" s="225" customFormat="1">
      <c r="J185" s="292"/>
    </row>
    <row r="186" spans="10:10" s="225" customFormat="1">
      <c r="J186" s="292"/>
    </row>
    <row r="187" spans="10:10" s="225" customFormat="1">
      <c r="J187" s="292"/>
    </row>
    <row r="188" spans="10:10" s="225" customFormat="1">
      <c r="J188" s="292"/>
    </row>
    <row r="189" spans="10:10" s="225" customFormat="1">
      <c r="J189" s="292"/>
    </row>
    <row r="190" spans="10:10" s="225" customFormat="1">
      <c r="J190" s="292"/>
    </row>
    <row r="191" spans="10:10" s="225" customFormat="1">
      <c r="J191" s="292"/>
    </row>
    <row r="192" spans="10:10" s="225" customFormat="1">
      <c r="J192" s="292"/>
    </row>
    <row r="193" spans="10:10" s="225" customFormat="1">
      <c r="J193" s="292"/>
    </row>
    <row r="194" spans="10:10" s="225" customFormat="1">
      <c r="J194" s="292"/>
    </row>
    <row r="195" spans="10:10" s="225" customFormat="1">
      <c r="J195" s="292"/>
    </row>
    <row r="196" spans="10:10" s="225" customFormat="1">
      <c r="J196" s="292"/>
    </row>
    <row r="197" spans="10:10" s="225" customFormat="1">
      <c r="J197" s="292"/>
    </row>
    <row r="198" spans="10:10" s="225" customFormat="1">
      <c r="J198" s="292"/>
    </row>
    <row r="199" spans="10:10" s="225" customFormat="1">
      <c r="J199" s="292"/>
    </row>
    <row r="200" spans="10:10" s="225" customFormat="1">
      <c r="J200" s="292"/>
    </row>
    <row r="201" spans="10:10" s="225" customFormat="1">
      <c r="J201" s="292"/>
    </row>
    <row r="202" spans="10:10" s="225" customFormat="1">
      <c r="J202" s="292"/>
    </row>
    <row r="203" spans="10:10" s="225" customFormat="1">
      <c r="J203" s="292"/>
    </row>
    <row r="204" spans="10:10" s="225" customFormat="1">
      <c r="J204" s="292"/>
    </row>
    <row r="205" spans="10:10" s="225" customFormat="1">
      <c r="J205" s="292"/>
    </row>
    <row r="206" spans="10:10" s="225" customFormat="1">
      <c r="J206" s="292"/>
    </row>
    <row r="207" spans="10:10" s="225" customFormat="1">
      <c r="J207" s="292"/>
    </row>
    <row r="208" spans="10:10" s="225" customFormat="1">
      <c r="J208" s="292"/>
    </row>
    <row r="209" spans="10:10" s="225" customFormat="1">
      <c r="J209" s="292"/>
    </row>
    <row r="210" spans="10:10" s="225" customFormat="1">
      <c r="J210" s="292"/>
    </row>
    <row r="211" spans="10:10" s="225" customFormat="1">
      <c r="J211" s="292"/>
    </row>
    <row r="212" spans="10:10" s="225" customFormat="1">
      <c r="J212" s="292"/>
    </row>
    <row r="213" spans="10:10" s="225" customFormat="1">
      <c r="J213" s="292"/>
    </row>
    <row r="214" spans="10:10" s="225" customFormat="1">
      <c r="J214" s="292"/>
    </row>
    <row r="215" spans="10:10" s="225" customFormat="1">
      <c r="J215" s="292"/>
    </row>
    <row r="216" spans="10:10" s="225" customFormat="1">
      <c r="J216" s="292"/>
    </row>
    <row r="217" spans="10:10" s="225" customFormat="1">
      <c r="J217" s="292"/>
    </row>
    <row r="218" spans="10:10" s="225" customFormat="1">
      <c r="J218" s="292"/>
    </row>
    <row r="219" spans="10:10" s="225" customFormat="1">
      <c r="J219" s="292"/>
    </row>
    <row r="220" spans="10:10" s="225" customFormat="1">
      <c r="J220" s="292"/>
    </row>
    <row r="221" spans="10:10" s="225" customFormat="1">
      <c r="J221" s="292"/>
    </row>
    <row r="222" spans="10:10" s="225" customFormat="1">
      <c r="J222" s="292"/>
    </row>
    <row r="223" spans="10:10" s="225" customFormat="1">
      <c r="J223" s="292"/>
    </row>
    <row r="224" spans="10:10" s="225" customFormat="1">
      <c r="J224" s="292"/>
    </row>
    <row r="225" spans="10:10" s="225" customFormat="1">
      <c r="J225" s="292"/>
    </row>
    <row r="226" spans="10:10" s="225" customFormat="1">
      <c r="J226" s="292"/>
    </row>
    <row r="227" spans="10:10" s="225" customFormat="1">
      <c r="J227" s="292"/>
    </row>
    <row r="228" spans="10:10" s="225" customFormat="1">
      <c r="J228" s="292"/>
    </row>
    <row r="229" spans="10:10" s="225" customFormat="1">
      <c r="J229" s="292"/>
    </row>
    <row r="230" spans="10:10" s="225" customFormat="1">
      <c r="J230" s="292"/>
    </row>
    <row r="231" spans="10:10" s="225" customFormat="1">
      <c r="J231" s="292"/>
    </row>
    <row r="232" spans="10:10" s="225" customFormat="1">
      <c r="J232" s="292"/>
    </row>
    <row r="233" spans="10:10" s="225" customFormat="1">
      <c r="J233" s="292"/>
    </row>
    <row r="234" spans="10:10" s="225" customFormat="1">
      <c r="J234" s="292"/>
    </row>
    <row r="235" spans="10:10" s="225" customFormat="1">
      <c r="J235" s="292"/>
    </row>
    <row r="236" spans="10:10" s="225" customFormat="1">
      <c r="J236" s="292"/>
    </row>
    <row r="237" spans="10:10" s="225" customFormat="1">
      <c r="J237" s="292"/>
    </row>
    <row r="238" spans="10:10" s="225" customFormat="1">
      <c r="J238" s="292"/>
    </row>
    <row r="239" spans="10:10" s="225" customFormat="1">
      <c r="J239" s="292"/>
    </row>
    <row r="240" spans="10:10" s="225" customFormat="1">
      <c r="J240" s="292"/>
    </row>
    <row r="241" spans="10:10" s="225" customFormat="1">
      <c r="J241" s="292"/>
    </row>
    <row r="242" spans="10:10" s="225" customFormat="1">
      <c r="J242" s="292"/>
    </row>
    <row r="243" spans="10:10" s="225" customFormat="1">
      <c r="J243" s="292"/>
    </row>
    <row r="244" spans="10:10" s="225" customFormat="1">
      <c r="J244" s="292"/>
    </row>
    <row r="245" spans="10:10" s="225" customFormat="1">
      <c r="J245" s="292"/>
    </row>
    <row r="246" spans="10:10" s="225" customFormat="1">
      <c r="J246" s="292"/>
    </row>
    <row r="247" spans="10:10" s="225" customFormat="1">
      <c r="J247" s="292"/>
    </row>
    <row r="248" spans="10:10" s="225" customFormat="1">
      <c r="J248" s="292"/>
    </row>
    <row r="249" spans="10:10" s="225" customFormat="1">
      <c r="J249" s="292"/>
    </row>
    <row r="250" spans="10:10" s="225" customFormat="1">
      <c r="J250" s="292"/>
    </row>
    <row r="251" spans="10:10" s="225" customFormat="1">
      <c r="J251" s="292"/>
    </row>
    <row r="252" spans="10:10" s="225" customFormat="1">
      <c r="J252" s="292"/>
    </row>
    <row r="253" spans="10:10" s="225" customFormat="1">
      <c r="J253" s="292"/>
    </row>
    <row r="254" spans="10:10" s="225" customFormat="1">
      <c r="J254" s="292"/>
    </row>
    <row r="255" spans="10:10" s="225" customFormat="1">
      <c r="J255" s="292"/>
    </row>
    <row r="256" spans="10:10" s="225" customFormat="1">
      <c r="J256" s="292"/>
    </row>
    <row r="257" spans="10:10" s="225" customFormat="1">
      <c r="J257" s="292"/>
    </row>
    <row r="258" spans="10:10" s="225" customFormat="1">
      <c r="J258" s="292"/>
    </row>
    <row r="259" spans="10:10" s="225" customFormat="1">
      <c r="J259" s="292"/>
    </row>
    <row r="260" spans="10:10" s="225" customFormat="1">
      <c r="J260" s="292"/>
    </row>
    <row r="261" spans="10:10" s="225" customFormat="1">
      <c r="J261" s="292"/>
    </row>
    <row r="262" spans="10:10" s="225" customFormat="1">
      <c r="J262" s="292"/>
    </row>
    <row r="263" spans="10:10" s="225" customFormat="1">
      <c r="J263" s="292"/>
    </row>
    <row r="264" spans="10:10" s="225" customFormat="1">
      <c r="J264" s="292"/>
    </row>
    <row r="265" spans="10:10" s="225" customFormat="1">
      <c r="J265" s="292"/>
    </row>
    <row r="266" spans="10:10" s="225" customFormat="1">
      <c r="J266" s="292"/>
    </row>
    <row r="267" spans="10:10" s="225" customFormat="1">
      <c r="J267" s="292"/>
    </row>
    <row r="268" spans="10:10" s="225" customFormat="1">
      <c r="J268" s="292"/>
    </row>
    <row r="269" spans="10:10" s="225" customFormat="1">
      <c r="J269" s="292"/>
    </row>
    <row r="270" spans="10:10" s="225" customFormat="1">
      <c r="J270" s="292"/>
    </row>
    <row r="271" spans="10:10" s="225" customFormat="1">
      <c r="J271" s="292"/>
    </row>
    <row r="272" spans="10:10" s="225" customFormat="1">
      <c r="J272" s="292"/>
    </row>
    <row r="273" spans="10:10" s="225" customFormat="1">
      <c r="J273" s="292"/>
    </row>
    <row r="274" spans="10:10" s="225" customFormat="1">
      <c r="J274" s="292"/>
    </row>
    <row r="275" spans="10:10" s="225" customFormat="1">
      <c r="J275" s="292"/>
    </row>
    <row r="276" spans="10:10" s="225" customFormat="1">
      <c r="J276" s="292"/>
    </row>
    <row r="277" spans="10:10" s="225" customFormat="1">
      <c r="J277" s="292"/>
    </row>
    <row r="278" spans="10:10" s="225" customFormat="1">
      <c r="J278" s="292"/>
    </row>
    <row r="279" spans="10:10" s="225" customFormat="1">
      <c r="J279" s="292"/>
    </row>
    <row r="280" spans="10:10" s="225" customFormat="1">
      <c r="J280" s="292"/>
    </row>
    <row r="281" spans="10:10" s="225" customFormat="1">
      <c r="J281" s="292"/>
    </row>
    <row r="282" spans="10:10" s="225" customFormat="1">
      <c r="J282" s="292"/>
    </row>
    <row r="283" spans="10:10" s="225" customFormat="1">
      <c r="J283" s="292"/>
    </row>
    <row r="284" spans="10:10" s="225" customFormat="1">
      <c r="J284" s="292"/>
    </row>
    <row r="285" spans="10:10" s="225" customFormat="1">
      <c r="J285" s="292"/>
    </row>
    <row r="286" spans="10:10" s="225" customFormat="1">
      <c r="J286" s="292"/>
    </row>
    <row r="287" spans="10:10" s="225" customFormat="1">
      <c r="J287" s="292"/>
    </row>
    <row r="288" spans="10:10" s="225" customFormat="1">
      <c r="J288" s="292"/>
    </row>
    <row r="289" spans="10:10" s="225" customFormat="1">
      <c r="J289" s="292"/>
    </row>
    <row r="290" spans="10:10" s="225" customFormat="1">
      <c r="J290" s="292"/>
    </row>
    <row r="291" spans="10:10" s="225" customFormat="1">
      <c r="J291" s="292"/>
    </row>
    <row r="292" spans="10:10" s="225" customFormat="1">
      <c r="J292" s="292"/>
    </row>
    <row r="293" spans="10:10" s="225" customFormat="1">
      <c r="J293" s="292"/>
    </row>
    <row r="294" spans="10:10" s="225" customFormat="1">
      <c r="J294" s="292"/>
    </row>
    <row r="295" spans="10:10" s="225" customFormat="1">
      <c r="J295" s="292"/>
    </row>
    <row r="296" spans="10:10" s="225" customFormat="1">
      <c r="J296" s="292"/>
    </row>
    <row r="297" spans="10:10" s="225" customFormat="1">
      <c r="J297" s="292"/>
    </row>
    <row r="298" spans="10:10" s="225" customFormat="1">
      <c r="J298" s="292"/>
    </row>
    <row r="299" spans="10:10" s="225" customFormat="1">
      <c r="J299" s="292"/>
    </row>
    <row r="300" spans="10:10" s="225" customFormat="1">
      <c r="J300" s="292"/>
    </row>
    <row r="301" spans="10:10" s="225" customFormat="1">
      <c r="J301" s="292"/>
    </row>
    <row r="302" spans="10:10" s="225" customFormat="1">
      <c r="J302" s="292"/>
    </row>
    <row r="303" spans="10:10" s="225" customFormat="1">
      <c r="J303" s="292"/>
    </row>
    <row r="304" spans="10:10" s="225" customFormat="1">
      <c r="J304" s="292"/>
    </row>
    <row r="305" spans="10:10" s="225" customFormat="1">
      <c r="J305" s="292"/>
    </row>
    <row r="306" spans="10:10" s="225" customFormat="1">
      <c r="J306" s="292"/>
    </row>
    <row r="307" spans="10:10" s="225" customFormat="1">
      <c r="J307" s="292"/>
    </row>
    <row r="308" spans="10:10" s="225" customFormat="1">
      <c r="J308" s="292"/>
    </row>
    <row r="309" spans="10:10" s="225" customFormat="1">
      <c r="J309" s="292"/>
    </row>
    <row r="310" spans="10:10" s="225" customFormat="1">
      <c r="J310" s="292"/>
    </row>
    <row r="311" spans="10:10" s="225" customFormat="1">
      <c r="J311" s="292"/>
    </row>
    <row r="312" spans="10:10" s="225" customFormat="1">
      <c r="J312" s="292"/>
    </row>
    <row r="313" spans="10:10" s="225" customFormat="1">
      <c r="J313" s="292"/>
    </row>
    <row r="314" spans="10:10" s="225" customFormat="1">
      <c r="J314" s="292"/>
    </row>
    <row r="315" spans="10:10" s="225" customFormat="1">
      <c r="J315" s="292"/>
    </row>
    <row r="316" spans="10:10" s="225" customFormat="1">
      <c r="J316" s="292"/>
    </row>
    <row r="317" spans="10:10" s="225" customFormat="1">
      <c r="J317" s="292"/>
    </row>
    <row r="318" spans="10:10" s="225" customFormat="1">
      <c r="J318" s="292"/>
    </row>
    <row r="319" spans="10:10" s="225" customFormat="1">
      <c r="J319" s="292"/>
    </row>
    <row r="320" spans="10:10" s="225" customFormat="1">
      <c r="J320" s="292"/>
    </row>
    <row r="321" spans="10:10" s="225" customFormat="1">
      <c r="J321" s="292"/>
    </row>
    <row r="322" spans="10:10" s="225" customFormat="1">
      <c r="J322" s="292"/>
    </row>
    <row r="323" spans="10:10" s="225" customFormat="1">
      <c r="J323" s="292"/>
    </row>
    <row r="324" spans="10:10" s="225" customFormat="1">
      <c r="J324" s="292"/>
    </row>
    <row r="325" spans="10:10" s="225" customFormat="1">
      <c r="J325" s="292"/>
    </row>
    <row r="326" spans="10:10" s="225" customFormat="1">
      <c r="J326" s="292"/>
    </row>
    <row r="327" spans="10:10" s="225" customFormat="1">
      <c r="J327" s="292"/>
    </row>
    <row r="328" spans="10:10" s="225" customFormat="1">
      <c r="J328" s="292"/>
    </row>
    <row r="329" spans="10:10" s="225" customFormat="1">
      <c r="J329" s="292"/>
    </row>
    <row r="330" spans="10:10" s="225" customFormat="1">
      <c r="J330" s="292"/>
    </row>
    <row r="331" spans="10:10" s="225" customFormat="1">
      <c r="J331" s="292"/>
    </row>
    <row r="332" spans="10:10" s="225" customFormat="1">
      <c r="J332" s="292"/>
    </row>
    <row r="333" spans="10:10" s="225" customFormat="1">
      <c r="J333" s="292"/>
    </row>
    <row r="334" spans="10:10" s="225" customFormat="1">
      <c r="J334" s="292"/>
    </row>
    <row r="335" spans="10:10" s="225" customFormat="1">
      <c r="J335" s="292"/>
    </row>
    <row r="336" spans="10:10" s="225" customFormat="1">
      <c r="J336" s="292"/>
    </row>
    <row r="337" spans="10:10" s="225" customFormat="1">
      <c r="J337" s="292"/>
    </row>
    <row r="338" spans="10:10" s="225" customFormat="1">
      <c r="J338" s="292"/>
    </row>
    <row r="339" spans="10:10" s="225" customFormat="1">
      <c r="J339" s="292"/>
    </row>
    <row r="340" spans="10:10" s="225" customFormat="1">
      <c r="J340" s="292"/>
    </row>
    <row r="341" spans="10:10" s="225" customFormat="1">
      <c r="J341" s="292"/>
    </row>
    <row r="342" spans="10:10" s="225" customFormat="1">
      <c r="J342" s="292"/>
    </row>
    <row r="343" spans="10:10" s="225" customFormat="1">
      <c r="J343" s="292"/>
    </row>
    <row r="344" spans="10:10" s="225" customFormat="1">
      <c r="J344" s="292"/>
    </row>
    <row r="345" spans="10:10" s="225" customFormat="1">
      <c r="J345" s="292"/>
    </row>
    <row r="346" spans="10:10" s="225" customFormat="1">
      <c r="J346" s="292"/>
    </row>
    <row r="347" spans="10:10" s="225" customFormat="1">
      <c r="J347" s="292"/>
    </row>
    <row r="348" spans="10:10" s="225" customFormat="1">
      <c r="J348" s="292"/>
    </row>
    <row r="349" spans="10:10" s="225" customFormat="1">
      <c r="J349" s="292"/>
    </row>
    <row r="350" spans="10:10" s="225" customFormat="1">
      <c r="J350" s="292"/>
    </row>
    <row r="351" spans="10:10" s="225" customFormat="1">
      <c r="J351" s="292"/>
    </row>
    <row r="352" spans="10:10" s="225" customFormat="1">
      <c r="J352" s="292"/>
    </row>
    <row r="353" spans="10:10" s="225" customFormat="1">
      <c r="J353" s="292"/>
    </row>
    <row r="354" spans="10:10" s="225" customFormat="1">
      <c r="J354" s="292"/>
    </row>
    <row r="355" spans="10:10" s="225" customFormat="1">
      <c r="J355" s="292"/>
    </row>
    <row r="356" spans="10:10" s="225" customFormat="1">
      <c r="J356" s="292"/>
    </row>
    <row r="357" spans="10:10" s="225" customFormat="1">
      <c r="J357" s="292"/>
    </row>
    <row r="358" spans="10:10" s="225" customFormat="1">
      <c r="J358" s="292"/>
    </row>
    <row r="359" spans="10:10" s="225" customFormat="1">
      <c r="J359" s="292"/>
    </row>
    <row r="360" spans="10:10" s="225" customFormat="1">
      <c r="J360" s="292"/>
    </row>
    <row r="361" spans="10:10" s="225" customFormat="1">
      <c r="J361" s="292"/>
    </row>
    <row r="362" spans="10:10" s="225" customFormat="1">
      <c r="J362" s="292"/>
    </row>
    <row r="363" spans="10:10" s="225" customFormat="1">
      <c r="J363" s="292"/>
    </row>
    <row r="364" spans="10:10" s="225" customFormat="1">
      <c r="J364" s="292"/>
    </row>
    <row r="365" spans="10:10" s="225" customFormat="1">
      <c r="J365" s="292"/>
    </row>
    <row r="366" spans="10:10" s="225" customFormat="1">
      <c r="J366" s="292"/>
    </row>
    <row r="367" spans="10:10" s="225" customFormat="1">
      <c r="J367" s="292"/>
    </row>
    <row r="368" spans="10:10" s="225" customFormat="1">
      <c r="J368" s="292"/>
    </row>
    <row r="369" spans="10:10" s="225" customFormat="1">
      <c r="J369" s="292"/>
    </row>
    <row r="370" spans="10:10" s="225" customFormat="1">
      <c r="J370" s="292"/>
    </row>
    <row r="371" spans="10:10" s="225" customFormat="1">
      <c r="J371" s="292"/>
    </row>
    <row r="372" spans="10:10" s="225" customFormat="1">
      <c r="J372" s="292"/>
    </row>
    <row r="373" spans="10:10" s="225" customFormat="1">
      <c r="J373" s="292"/>
    </row>
    <row r="374" spans="10:10" s="225" customFormat="1">
      <c r="J374" s="292"/>
    </row>
    <row r="375" spans="10:10" s="225" customFormat="1">
      <c r="J375" s="292"/>
    </row>
    <row r="376" spans="10:10" s="225" customFormat="1">
      <c r="J376" s="292"/>
    </row>
    <row r="377" spans="10:10" s="225" customFormat="1">
      <c r="J377" s="292"/>
    </row>
    <row r="378" spans="10:10" s="225" customFormat="1">
      <c r="J378" s="292"/>
    </row>
    <row r="379" spans="10:10" s="225" customFormat="1">
      <c r="J379" s="292"/>
    </row>
    <row r="380" spans="10:10" s="225" customFormat="1">
      <c r="J380" s="292"/>
    </row>
    <row r="381" spans="10:10" s="225" customFormat="1">
      <c r="J381" s="292"/>
    </row>
    <row r="382" spans="10:10" s="225" customFormat="1">
      <c r="J382" s="292"/>
    </row>
    <row r="383" spans="10:10" s="225" customFormat="1">
      <c r="J383" s="292"/>
    </row>
    <row r="384" spans="10:10" s="225" customFormat="1">
      <c r="J384" s="292"/>
    </row>
    <row r="385" spans="10:10" s="225" customFormat="1">
      <c r="J385" s="292"/>
    </row>
    <row r="386" spans="10:10" s="225" customFormat="1">
      <c r="J386" s="292"/>
    </row>
    <row r="387" spans="10:10" s="225" customFormat="1">
      <c r="J387" s="292"/>
    </row>
    <row r="388" spans="10:10" s="225" customFormat="1">
      <c r="J388" s="292"/>
    </row>
    <row r="389" spans="10:10" s="225" customFormat="1">
      <c r="J389" s="292"/>
    </row>
    <row r="390" spans="10:10" s="225" customFormat="1">
      <c r="J390" s="292"/>
    </row>
    <row r="391" spans="10:10" s="225" customFormat="1">
      <c r="J391" s="292"/>
    </row>
    <row r="392" spans="10:10" s="225" customFormat="1">
      <c r="J392" s="292"/>
    </row>
    <row r="393" spans="10:10" s="225" customFormat="1">
      <c r="J393" s="292"/>
    </row>
    <row r="394" spans="10:10" s="225" customFormat="1">
      <c r="J394" s="292"/>
    </row>
    <row r="395" spans="10:10" s="225" customFormat="1">
      <c r="J395" s="292"/>
    </row>
    <row r="396" spans="10:10" s="225" customFormat="1">
      <c r="J396" s="292"/>
    </row>
    <row r="397" spans="10:10" s="225" customFormat="1">
      <c r="J397" s="292"/>
    </row>
    <row r="398" spans="10:10" s="225" customFormat="1">
      <c r="J398" s="292"/>
    </row>
    <row r="399" spans="10:10" s="225" customFormat="1">
      <c r="J399" s="292"/>
    </row>
    <row r="400" spans="10:10" s="225" customFormat="1">
      <c r="J400" s="292"/>
    </row>
    <row r="401" spans="10:10" s="225" customFormat="1">
      <c r="J401" s="292"/>
    </row>
    <row r="402" spans="10:10" s="225" customFormat="1">
      <c r="J402" s="292"/>
    </row>
    <row r="403" spans="10:10" s="225" customFormat="1">
      <c r="J403" s="292"/>
    </row>
    <row r="404" spans="10:10" s="225" customFormat="1">
      <c r="J404" s="292"/>
    </row>
    <row r="405" spans="10:10" s="225" customFormat="1">
      <c r="J405" s="292"/>
    </row>
    <row r="406" spans="10:10" s="225" customFormat="1">
      <c r="J406" s="292"/>
    </row>
    <row r="407" spans="10:10" s="225" customFormat="1">
      <c r="J407" s="292"/>
    </row>
    <row r="408" spans="10:10" s="225" customFormat="1">
      <c r="J408" s="292"/>
    </row>
    <row r="409" spans="10:10" s="225" customFormat="1">
      <c r="J409" s="292"/>
    </row>
    <row r="410" spans="10:10" s="225" customFormat="1">
      <c r="J410" s="292"/>
    </row>
    <row r="411" spans="10:10" s="225" customFormat="1">
      <c r="J411" s="292"/>
    </row>
    <row r="412" spans="10:10" s="225" customFormat="1">
      <c r="J412" s="292"/>
    </row>
    <row r="413" spans="10:10" s="225" customFormat="1">
      <c r="J413" s="292"/>
    </row>
    <row r="414" spans="10:10" s="225" customFormat="1">
      <c r="J414" s="292"/>
    </row>
    <row r="415" spans="10:10" s="225" customFormat="1">
      <c r="J415" s="292"/>
    </row>
    <row r="416" spans="10:10" s="225" customFormat="1">
      <c r="J416" s="292"/>
    </row>
    <row r="417" spans="10:10" s="225" customFormat="1">
      <c r="J417" s="292"/>
    </row>
    <row r="418" spans="10:10" s="225" customFormat="1">
      <c r="J418" s="292"/>
    </row>
    <row r="419" spans="10:10" s="225" customFormat="1">
      <c r="J419" s="292"/>
    </row>
    <row r="420" spans="10:10" s="225" customFormat="1">
      <c r="J420" s="292"/>
    </row>
    <row r="421" spans="10:10" s="225" customFormat="1">
      <c r="J421" s="292"/>
    </row>
    <row r="422" spans="10:10" s="225" customFormat="1">
      <c r="J422" s="292"/>
    </row>
    <row r="423" spans="10:10" s="225" customFormat="1">
      <c r="J423" s="292"/>
    </row>
    <row r="424" spans="10:10" s="225" customFormat="1">
      <c r="J424" s="292"/>
    </row>
    <row r="425" spans="10:10" s="225" customFormat="1">
      <c r="J425" s="292"/>
    </row>
    <row r="426" spans="10:10" s="225" customFormat="1">
      <c r="J426" s="292"/>
    </row>
    <row r="427" spans="10:10" s="225" customFormat="1">
      <c r="J427" s="292"/>
    </row>
    <row r="428" spans="10:10" s="225" customFormat="1">
      <c r="J428" s="292"/>
    </row>
    <row r="429" spans="10:10" s="225" customFormat="1">
      <c r="J429" s="292"/>
    </row>
    <row r="430" spans="10:10" s="225" customFormat="1">
      <c r="J430" s="292"/>
    </row>
    <row r="431" spans="10:10" s="225" customFormat="1">
      <c r="J431" s="292"/>
    </row>
    <row r="432" spans="10:10" s="225" customFormat="1">
      <c r="J432" s="292"/>
    </row>
    <row r="433" spans="10:10" s="225" customFormat="1">
      <c r="J433" s="292"/>
    </row>
    <row r="434" spans="10:10" s="225" customFormat="1">
      <c r="J434" s="292"/>
    </row>
    <row r="435" spans="10:10" s="225" customFormat="1">
      <c r="J435" s="292"/>
    </row>
    <row r="436" spans="10:10" s="225" customFormat="1">
      <c r="J436" s="292"/>
    </row>
    <row r="437" spans="10:10" s="225" customFormat="1">
      <c r="J437" s="292"/>
    </row>
    <row r="438" spans="10:10" s="225" customFormat="1">
      <c r="J438" s="292"/>
    </row>
    <row r="439" spans="10:10" s="225" customFormat="1">
      <c r="J439" s="292"/>
    </row>
    <row r="440" spans="10:10" s="225" customFormat="1">
      <c r="J440" s="292"/>
    </row>
    <row r="441" spans="10:10" s="225" customFormat="1">
      <c r="J441" s="292"/>
    </row>
    <row r="442" spans="10:10" s="225" customFormat="1">
      <c r="J442" s="292"/>
    </row>
    <row r="443" spans="10:10" s="225" customFormat="1">
      <c r="J443" s="292"/>
    </row>
    <row r="444" spans="10:10" s="225" customFormat="1">
      <c r="J444" s="292"/>
    </row>
    <row r="445" spans="10:10" s="225" customFormat="1">
      <c r="J445" s="292"/>
    </row>
    <row r="446" spans="10:10" s="225" customFormat="1">
      <c r="J446" s="292"/>
    </row>
    <row r="447" spans="10:10" s="225" customFormat="1">
      <c r="J447" s="292"/>
    </row>
    <row r="448" spans="10:10" s="225" customFormat="1">
      <c r="J448" s="292"/>
    </row>
    <row r="449" spans="10:10" s="225" customFormat="1">
      <c r="J449" s="292"/>
    </row>
    <row r="450" spans="10:10" s="225" customFormat="1">
      <c r="J450" s="292"/>
    </row>
    <row r="451" spans="10:10" s="225" customFormat="1">
      <c r="J451" s="292"/>
    </row>
    <row r="452" spans="10:10" s="225" customFormat="1">
      <c r="J452" s="292"/>
    </row>
    <row r="453" spans="10:10" s="225" customFormat="1">
      <c r="J453" s="292"/>
    </row>
    <row r="454" spans="10:10" s="225" customFormat="1">
      <c r="J454" s="292"/>
    </row>
    <row r="455" spans="10:10" s="225" customFormat="1">
      <c r="J455" s="292"/>
    </row>
    <row r="456" spans="10:10" s="225" customFormat="1">
      <c r="J456" s="292"/>
    </row>
    <row r="457" spans="10:10" s="225" customFormat="1">
      <c r="J457" s="292"/>
    </row>
    <row r="458" spans="10:10" s="225" customFormat="1">
      <c r="J458" s="292"/>
    </row>
    <row r="459" spans="10:10" s="225" customFormat="1">
      <c r="J459" s="292"/>
    </row>
    <row r="460" spans="10:10" s="225" customFormat="1">
      <c r="J460" s="292"/>
    </row>
    <row r="461" spans="10:10" s="225" customFormat="1">
      <c r="J461" s="292"/>
    </row>
    <row r="462" spans="10:10" s="225" customFormat="1">
      <c r="J462" s="292"/>
    </row>
    <row r="463" spans="10:10" s="225" customFormat="1">
      <c r="J463" s="292"/>
    </row>
    <row r="464" spans="10:10" s="225" customFormat="1">
      <c r="J464" s="292"/>
    </row>
    <row r="465" spans="10:10" s="225" customFormat="1">
      <c r="J465" s="292"/>
    </row>
    <row r="466" spans="10:10" s="225" customFormat="1">
      <c r="J466" s="292"/>
    </row>
    <row r="467" spans="10:10" s="225" customFormat="1">
      <c r="J467" s="292"/>
    </row>
    <row r="468" spans="10:10" s="225" customFormat="1">
      <c r="J468" s="292"/>
    </row>
    <row r="469" spans="10:10" s="225" customFormat="1">
      <c r="J469" s="292"/>
    </row>
    <row r="470" spans="10:10" s="225" customFormat="1">
      <c r="J470" s="292"/>
    </row>
    <row r="471" spans="10:10" s="225" customFormat="1">
      <c r="J471" s="292"/>
    </row>
    <row r="472" spans="10:10" s="225" customFormat="1">
      <c r="J472" s="292"/>
    </row>
    <row r="473" spans="10:10" s="225" customFormat="1">
      <c r="J473" s="292"/>
    </row>
    <row r="474" spans="10:10" s="225" customFormat="1">
      <c r="J474" s="292"/>
    </row>
    <row r="475" spans="10:10" s="225" customFormat="1">
      <c r="J475" s="292"/>
    </row>
    <row r="476" spans="10:10" s="225" customFormat="1">
      <c r="J476" s="292"/>
    </row>
    <row r="477" spans="10:10" s="225" customFormat="1">
      <c r="J477" s="292"/>
    </row>
    <row r="478" spans="10:10" s="225" customFormat="1">
      <c r="J478" s="292"/>
    </row>
    <row r="479" spans="10:10" s="225" customFormat="1">
      <c r="J479" s="292"/>
    </row>
    <row r="480" spans="10:10" s="225" customFormat="1">
      <c r="J480" s="292"/>
    </row>
    <row r="481" spans="10:10" s="225" customFormat="1">
      <c r="J481" s="292"/>
    </row>
    <row r="482" spans="10:10" s="225" customFormat="1">
      <c r="J482" s="292"/>
    </row>
    <row r="483" spans="10:10" s="225" customFormat="1">
      <c r="J483" s="292"/>
    </row>
    <row r="484" spans="10:10" s="225" customFormat="1">
      <c r="J484" s="292"/>
    </row>
    <row r="485" spans="10:10" s="225" customFormat="1">
      <c r="J485" s="292"/>
    </row>
  </sheetData>
  <sheetProtection algorithmName="SHA-512" hashValue="HKNVYiudwQgHSl8FxxxIZztFIcR+ciqmOtTqUPEAe5TUf2/pPjZEkiJJPCS8Pm/4ALG7LGb+XfYn075iaPVc3g==" saltValue="fi2Rz+ZoRDlRr1d/KYDGvQ==" spinCount="100000" sheet="1" formatCells="0" formatColumns="0" formatRows="0" insertColumns="0" insertRows="0"/>
  <mergeCells count="17">
    <mergeCell ref="K27:O27"/>
    <mergeCell ref="K35:O35"/>
    <mergeCell ref="K43:O43"/>
    <mergeCell ref="K13:O13"/>
    <mergeCell ref="A46:A58"/>
    <mergeCell ref="L47:P49"/>
    <mergeCell ref="A36:A42"/>
    <mergeCell ref="A60:A69"/>
    <mergeCell ref="A71:A80"/>
    <mergeCell ref="A82:A87"/>
    <mergeCell ref="L52:N55"/>
    <mergeCell ref="L57:O59"/>
    <mergeCell ref="A1:J3"/>
    <mergeCell ref="A6:A9"/>
    <mergeCell ref="A11:A12"/>
    <mergeCell ref="A20:A26"/>
    <mergeCell ref="A28:A34"/>
  </mergeCells>
  <printOptions horizontalCentered="1"/>
  <pageMargins left="0.25" right="0.25" top="0.5" bottom="0" header="0" footer="0.25"/>
  <pageSetup scale="68" fitToHeight="0" orientation="landscape" r:id="rId1"/>
  <headerFooter>
    <oddFooter xml:space="preserve">&amp;L&amp;8
Medicaid Analytics Lead: Rebecca Lebeau
Medicaid Analyst: Maria Narishkin
&amp;F&amp;A&amp;R&amp;10
Page &amp;P of &amp; 2
</oddFooter>
  </headerFooter>
  <rowBreaks count="1" manualBreakCount="1">
    <brk id="4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CC3B-A683-4DFB-89EA-516A21715A4B}">
  <sheetPr>
    <tabColor theme="7"/>
    <pageSetUpPr fitToPage="1"/>
  </sheetPr>
  <dimension ref="A1:EB486"/>
  <sheetViews>
    <sheetView workbookViewId="0"/>
    <sheetView workbookViewId="1"/>
  </sheetViews>
  <sheetFormatPr defaultColWidth="11" defaultRowHeight="15.75"/>
  <cols>
    <col min="1" max="1" width="1.375" style="184" customWidth="1"/>
    <col min="2" max="2" width="33.375" style="188" customWidth="1"/>
    <col min="3" max="3" width="54.25" style="184" customWidth="1"/>
    <col min="4" max="10" width="14.625" style="184" customWidth="1"/>
    <col min="11" max="11" width="11.75" style="187" customWidth="1"/>
    <col min="12" max="12" width="1.5" style="184" customWidth="1"/>
    <col min="13" max="13" width="66.125" style="184" customWidth="1"/>
    <col min="14" max="14" width="15.625" style="184" customWidth="1"/>
    <col min="15" max="15" width="19.5" style="184" customWidth="1"/>
    <col min="16" max="20" width="15.625" style="184" customWidth="1"/>
    <col min="21" max="33" width="6.5" style="184" customWidth="1"/>
    <col min="34" max="16384" width="11" style="184"/>
  </cols>
  <sheetData>
    <row r="1" spans="1:132" ht="8.25" customHeight="1" thickBot="1"/>
    <row r="2" spans="1:132" ht="23.25" customHeight="1">
      <c r="B2" s="553" t="s">
        <v>205</v>
      </c>
      <c r="C2" s="554"/>
      <c r="D2" s="554"/>
      <c r="E2" s="554"/>
      <c r="F2" s="554"/>
      <c r="G2" s="554"/>
      <c r="H2" s="554"/>
      <c r="I2" s="554"/>
      <c r="J2" s="554"/>
      <c r="K2" s="555"/>
    </row>
    <row r="3" spans="1:132">
      <c r="B3" s="556"/>
      <c r="C3" s="443"/>
      <c r="D3" s="443"/>
      <c r="E3" s="443"/>
      <c r="F3" s="443"/>
      <c r="G3" s="443"/>
      <c r="H3" s="443"/>
      <c r="I3" s="443"/>
      <c r="J3" s="443"/>
      <c r="K3" s="557"/>
      <c r="L3"/>
      <c r="M3"/>
      <c r="N3"/>
      <c r="O3"/>
      <c r="P3"/>
    </row>
    <row r="4" spans="1:132">
      <c r="B4" s="558"/>
      <c r="C4" s="446"/>
      <c r="D4" s="446"/>
      <c r="E4" s="446"/>
      <c r="F4" s="446"/>
      <c r="G4" s="446"/>
      <c r="H4" s="446"/>
      <c r="I4" s="446"/>
      <c r="J4" s="446"/>
      <c r="K4" s="559"/>
      <c r="L4"/>
      <c r="M4"/>
      <c r="N4"/>
      <c r="O4"/>
      <c r="P4"/>
    </row>
    <row r="5" spans="1:132" ht="7.5" hidden="1" customHeight="1" thickBot="1">
      <c r="B5" s="560"/>
      <c r="C5" s="561"/>
      <c r="D5" s="561"/>
      <c r="E5" s="561"/>
      <c r="F5" s="561"/>
      <c r="G5" s="561"/>
      <c r="H5" s="561"/>
      <c r="I5" s="561"/>
      <c r="J5" s="561"/>
      <c r="K5" s="562"/>
      <c r="L5"/>
      <c r="M5"/>
      <c r="N5"/>
      <c r="O5"/>
      <c r="P5"/>
    </row>
    <row r="6" spans="1:132" s="185" customFormat="1" ht="39.950000000000003" customHeight="1">
      <c r="A6" s="184"/>
      <c r="B6" s="563" t="s">
        <v>198</v>
      </c>
      <c r="C6" s="564"/>
      <c r="D6" s="233">
        <v>2014</v>
      </c>
      <c r="E6" s="234">
        <v>2015</v>
      </c>
      <c r="F6" s="234">
        <v>2016</v>
      </c>
      <c r="G6" s="314">
        <v>2017</v>
      </c>
      <c r="H6" s="234">
        <v>2018</v>
      </c>
      <c r="I6" s="234">
        <v>2019</v>
      </c>
      <c r="J6" s="234">
        <v>2020</v>
      </c>
      <c r="K6" s="318" t="s">
        <v>188</v>
      </c>
      <c r="L6"/>
      <c r="M6"/>
      <c r="N6"/>
      <c r="O6"/>
      <c r="P6"/>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row>
    <row r="7" spans="1:132" ht="18" customHeight="1">
      <c r="B7" s="565" t="s">
        <v>179</v>
      </c>
      <c r="C7" s="311" t="s">
        <v>191</v>
      </c>
      <c r="D7" s="236">
        <v>11590</v>
      </c>
      <c r="E7" s="236">
        <v>11493</v>
      </c>
      <c r="F7" s="236">
        <v>11267</v>
      </c>
      <c r="G7" s="236">
        <v>11108</v>
      </c>
      <c r="H7" s="236">
        <v>11074</v>
      </c>
      <c r="I7" s="236">
        <v>11153</v>
      </c>
      <c r="J7" s="236">
        <v>11016</v>
      </c>
      <c r="K7" s="207">
        <f>(J7/I7)-1</f>
        <v>-1.2283690486864507E-2</v>
      </c>
      <c r="L7"/>
      <c r="M7"/>
      <c r="N7"/>
      <c r="O7"/>
      <c r="P7"/>
    </row>
    <row r="8" spans="1:132" ht="18" customHeight="1">
      <c r="B8" s="566"/>
      <c r="C8" s="237" t="s">
        <v>181</v>
      </c>
      <c r="D8" s="238">
        <v>376</v>
      </c>
      <c r="E8" s="238">
        <v>377</v>
      </c>
      <c r="F8" s="238">
        <v>368</v>
      </c>
      <c r="G8" s="238">
        <v>391</v>
      </c>
      <c r="H8" s="238">
        <v>416</v>
      </c>
      <c r="I8" s="238">
        <v>424</v>
      </c>
      <c r="J8" s="238">
        <v>428</v>
      </c>
      <c r="K8" s="210">
        <f t="shared" ref="K8:K10" si="0">(J8/I8)-1</f>
        <v>9.4339622641510523E-3</v>
      </c>
      <c r="L8"/>
      <c r="M8"/>
      <c r="N8"/>
      <c r="O8"/>
      <c r="P8"/>
    </row>
    <row r="9" spans="1:132" ht="18" customHeight="1">
      <c r="B9" s="566"/>
      <c r="C9" s="239" t="s">
        <v>4</v>
      </c>
      <c r="D9" s="190">
        <v>6812</v>
      </c>
      <c r="E9" s="190">
        <v>6883</v>
      </c>
      <c r="F9" s="190">
        <v>6877</v>
      </c>
      <c r="G9" s="190">
        <v>6558</v>
      </c>
      <c r="H9" s="190">
        <v>6541</v>
      </c>
      <c r="I9" s="190">
        <v>6762</v>
      </c>
      <c r="J9" s="190">
        <v>6655</v>
      </c>
      <c r="K9" s="208">
        <f t="shared" si="0"/>
        <v>-1.5823720792664919E-2</v>
      </c>
      <c r="L9"/>
      <c r="M9"/>
      <c r="N9"/>
      <c r="O9"/>
      <c r="P9"/>
    </row>
    <row r="10" spans="1:132" ht="18" customHeight="1">
      <c r="B10" s="567"/>
      <c r="C10" s="313" t="s">
        <v>182</v>
      </c>
      <c r="D10" s="315">
        <v>3319</v>
      </c>
      <c r="E10" s="315">
        <v>3378</v>
      </c>
      <c r="F10" s="315">
        <v>3370</v>
      </c>
      <c r="G10" s="315">
        <v>3376</v>
      </c>
      <c r="H10" s="315">
        <v>3455</v>
      </c>
      <c r="I10" s="315">
        <v>3504</v>
      </c>
      <c r="J10" s="315">
        <v>3514</v>
      </c>
      <c r="K10" s="319">
        <f t="shared" si="0"/>
        <v>2.8538812785388057E-3</v>
      </c>
      <c r="L10"/>
      <c r="M10"/>
      <c r="N10"/>
      <c r="O10"/>
      <c r="P10"/>
    </row>
    <row r="11" spans="1:132" ht="39.950000000000003" customHeight="1">
      <c r="B11" s="549" t="s">
        <v>202</v>
      </c>
      <c r="C11" s="497"/>
      <c r="D11" s="233">
        <v>2014</v>
      </c>
      <c r="E11" s="234">
        <v>2015</v>
      </c>
      <c r="F11" s="234">
        <v>2016</v>
      </c>
      <c r="G11" s="314">
        <v>2017</v>
      </c>
      <c r="H11" s="234">
        <v>2018</v>
      </c>
      <c r="I11" s="234">
        <v>2019</v>
      </c>
      <c r="J11" s="234">
        <v>2020</v>
      </c>
      <c r="K11" s="318" t="s">
        <v>188</v>
      </c>
      <c r="L11"/>
      <c r="M11"/>
      <c r="N11"/>
      <c r="O11"/>
      <c r="P11"/>
    </row>
    <row r="12" spans="1:132" ht="18" customHeight="1">
      <c r="B12" s="565" t="s">
        <v>176</v>
      </c>
      <c r="C12" s="311" t="s">
        <v>191</v>
      </c>
      <c r="D12" s="236">
        <v>6431</v>
      </c>
      <c r="E12" s="236">
        <v>6339</v>
      </c>
      <c r="F12" s="236">
        <v>6040</v>
      </c>
      <c r="G12" s="236">
        <v>6075</v>
      </c>
      <c r="H12" s="236">
        <v>6008</v>
      </c>
      <c r="I12" s="236">
        <v>5962</v>
      </c>
      <c r="J12" s="236">
        <v>5615</v>
      </c>
      <c r="K12" s="207">
        <f>(J12/I12)-1</f>
        <v>-5.8201945655820153E-2</v>
      </c>
      <c r="L12"/>
      <c r="M12"/>
      <c r="N12"/>
      <c r="O12"/>
      <c r="P12"/>
    </row>
    <row r="13" spans="1:132" ht="18" customHeight="1">
      <c r="B13" s="568"/>
      <c r="C13" s="241" t="s">
        <v>4</v>
      </c>
      <c r="D13" s="242">
        <v>888</v>
      </c>
      <c r="E13" s="242">
        <v>988</v>
      </c>
      <c r="F13" s="242">
        <v>1022</v>
      </c>
      <c r="G13" s="242">
        <v>1083</v>
      </c>
      <c r="H13" s="242">
        <v>1120</v>
      </c>
      <c r="I13" s="242">
        <v>1155</v>
      </c>
      <c r="J13" s="242">
        <v>1055</v>
      </c>
      <c r="K13" s="224">
        <f>(J13/I13)-1</f>
        <v>-8.6580086580086535E-2</v>
      </c>
      <c r="L13"/>
      <c r="M13"/>
      <c r="N13"/>
      <c r="O13"/>
      <c r="P13"/>
    </row>
    <row r="14" spans="1:132" ht="8.1" hidden="1" customHeight="1">
      <c r="B14" s="569"/>
      <c r="C14" s="449"/>
      <c r="D14" s="449"/>
      <c r="E14" s="449"/>
      <c r="F14" s="449"/>
      <c r="G14" s="449"/>
      <c r="H14" s="449"/>
      <c r="I14" s="449"/>
      <c r="J14" s="449"/>
      <c r="K14" s="570"/>
      <c r="L14" s="20"/>
      <c r="M14"/>
      <c r="N14"/>
      <c r="O14"/>
      <c r="P14"/>
    </row>
    <row r="15" spans="1:132" ht="17.100000000000001" hidden="1" customHeight="1" thickBot="1">
      <c r="B15" s="569"/>
      <c r="C15" s="449"/>
      <c r="D15" s="449"/>
      <c r="E15" s="449"/>
      <c r="F15" s="449"/>
      <c r="G15" s="449"/>
      <c r="H15" s="449"/>
      <c r="I15" s="449"/>
      <c r="J15" s="449"/>
      <c r="K15" s="570"/>
      <c r="L15" s="209"/>
    </row>
    <row r="16" spans="1:132" s="185" customFormat="1" ht="39.950000000000003" customHeight="1">
      <c r="A16" s="184"/>
      <c r="B16" s="549" t="s">
        <v>201</v>
      </c>
      <c r="C16" s="497"/>
      <c r="D16" s="233">
        <v>2014</v>
      </c>
      <c r="E16" s="234">
        <v>2015</v>
      </c>
      <c r="F16" s="234">
        <v>2016</v>
      </c>
      <c r="G16" s="314">
        <v>2017</v>
      </c>
      <c r="H16" s="234">
        <v>2018</v>
      </c>
      <c r="I16" s="234">
        <v>2019</v>
      </c>
      <c r="J16" s="234">
        <v>2020</v>
      </c>
      <c r="K16" s="318" t="s">
        <v>188</v>
      </c>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row>
    <row r="17" spans="1:132" ht="16.5" customHeight="1">
      <c r="B17" s="320" t="s">
        <v>173</v>
      </c>
      <c r="C17" s="316" t="s">
        <v>192</v>
      </c>
      <c r="D17" s="243">
        <v>155</v>
      </c>
      <c r="E17" s="243">
        <v>106</v>
      </c>
      <c r="F17" s="317">
        <v>98</v>
      </c>
      <c r="G17" s="244">
        <v>83</v>
      </c>
      <c r="H17" s="243">
        <v>98</v>
      </c>
      <c r="I17" s="243">
        <v>93</v>
      </c>
      <c r="J17" s="243">
        <v>118</v>
      </c>
      <c r="K17" s="321">
        <f>(J17/I17)-1</f>
        <v>0.26881720430107525</v>
      </c>
      <c r="M17" s="186"/>
      <c r="N17" s="186"/>
      <c r="O17" s="186"/>
      <c r="P17" s="186"/>
    </row>
    <row r="18" spans="1:132" ht="27" hidden="1" customHeight="1">
      <c r="B18" s="322"/>
      <c r="C18" s="245"/>
      <c r="D18" s="245"/>
      <c r="E18" s="245"/>
      <c r="F18" s="245"/>
      <c r="G18" s="245"/>
      <c r="H18" s="245"/>
      <c r="I18" s="245"/>
      <c r="J18" s="245"/>
      <c r="K18" s="323"/>
      <c r="M18" s="184" t="s">
        <v>177</v>
      </c>
    </row>
    <row r="19" spans="1:132" ht="7.5" hidden="1" customHeight="1">
      <c r="B19" s="324"/>
      <c r="C19" s="246"/>
      <c r="D19" s="246"/>
      <c r="E19" s="245"/>
      <c r="F19" s="246"/>
      <c r="G19" s="245"/>
      <c r="H19" s="245"/>
      <c r="I19" s="245"/>
      <c r="J19" s="245"/>
      <c r="K19" s="323"/>
    </row>
    <row r="20" spans="1:132" s="185" customFormat="1" ht="39.950000000000003" customHeight="1">
      <c r="A20" s="184"/>
      <c r="B20" s="549" t="s">
        <v>200</v>
      </c>
      <c r="C20" s="497"/>
      <c r="D20" s="234">
        <v>2014</v>
      </c>
      <c r="E20" s="234">
        <v>2015</v>
      </c>
      <c r="F20" s="234">
        <v>2016</v>
      </c>
      <c r="G20" s="234">
        <v>2017</v>
      </c>
      <c r="H20" s="234">
        <v>2018</v>
      </c>
      <c r="I20" s="234">
        <v>2019</v>
      </c>
      <c r="J20" s="234">
        <v>2020</v>
      </c>
      <c r="K20" s="318" t="s">
        <v>188</v>
      </c>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row>
    <row r="21" spans="1:132" ht="17.100000000000001" customHeight="1">
      <c r="B21" s="571" t="s">
        <v>197</v>
      </c>
      <c r="C21" s="247" t="s">
        <v>10</v>
      </c>
      <c r="D21" s="235">
        <v>3797</v>
      </c>
      <c r="E21" s="236">
        <v>3824</v>
      </c>
      <c r="F21" s="235">
        <v>3894</v>
      </c>
      <c r="G21" s="236">
        <v>3729</v>
      </c>
      <c r="H21" s="236">
        <v>3717</v>
      </c>
      <c r="I21" s="235">
        <v>3682</v>
      </c>
      <c r="J21" s="235">
        <v>3755</v>
      </c>
      <c r="K21" s="207">
        <f t="shared" ref="K21:K43" si="1">(J21/I21)-1</f>
        <v>1.9826181423139522E-2</v>
      </c>
      <c r="L21" s="183"/>
    </row>
    <row r="22" spans="1:132" ht="17.100000000000001" customHeight="1">
      <c r="B22" s="572"/>
      <c r="C22" s="248" t="s">
        <v>11</v>
      </c>
      <c r="D22" s="240">
        <v>571</v>
      </c>
      <c r="E22" s="240">
        <v>739</v>
      </c>
      <c r="F22" s="240">
        <v>691</v>
      </c>
      <c r="G22" s="240">
        <v>639</v>
      </c>
      <c r="H22" s="240">
        <v>652</v>
      </c>
      <c r="I22" s="240">
        <v>707</v>
      </c>
      <c r="J22" s="240">
        <v>654</v>
      </c>
      <c r="K22" s="208">
        <f t="shared" si="1"/>
        <v>-7.4964639321075E-2</v>
      </c>
    </row>
    <row r="23" spans="1:132" ht="17.100000000000001" customHeight="1">
      <c r="B23" s="572"/>
      <c r="C23" s="248" t="s">
        <v>12</v>
      </c>
      <c r="D23" s="190">
        <v>601</v>
      </c>
      <c r="E23" s="190">
        <v>617</v>
      </c>
      <c r="F23" s="190">
        <v>591</v>
      </c>
      <c r="G23" s="190">
        <v>542</v>
      </c>
      <c r="H23" s="190">
        <v>542</v>
      </c>
      <c r="I23" s="190">
        <v>609</v>
      </c>
      <c r="J23" s="190">
        <v>651</v>
      </c>
      <c r="K23" s="208">
        <f t="shared" si="1"/>
        <v>6.8965517241379226E-2</v>
      </c>
    </row>
    <row r="24" spans="1:132" ht="17.100000000000001" customHeight="1">
      <c r="B24" s="572"/>
      <c r="C24" s="248" t="s">
        <v>13</v>
      </c>
      <c r="D24" s="240">
        <v>351</v>
      </c>
      <c r="E24" s="240">
        <v>285</v>
      </c>
      <c r="F24" s="240">
        <v>278</v>
      </c>
      <c r="G24" s="240">
        <v>277</v>
      </c>
      <c r="H24" s="240">
        <v>273</v>
      </c>
      <c r="I24" s="240">
        <v>302</v>
      </c>
      <c r="J24" s="240">
        <v>361</v>
      </c>
      <c r="K24" s="208">
        <f t="shared" si="1"/>
        <v>0.19536423841059603</v>
      </c>
    </row>
    <row r="25" spans="1:132" ht="17.100000000000001" customHeight="1">
      <c r="B25" s="572"/>
      <c r="C25" s="248" t="s">
        <v>19</v>
      </c>
      <c r="D25" s="240">
        <v>273</v>
      </c>
      <c r="E25" s="240">
        <v>275</v>
      </c>
      <c r="F25" s="240">
        <v>279</v>
      </c>
      <c r="G25" s="240">
        <v>280</v>
      </c>
      <c r="H25" s="240">
        <v>291</v>
      </c>
      <c r="I25" s="240">
        <v>321</v>
      </c>
      <c r="J25" s="240">
        <v>356</v>
      </c>
      <c r="K25" s="208">
        <f t="shared" si="1"/>
        <v>0.10903426791277249</v>
      </c>
      <c r="M25" s="184" t="s">
        <v>177</v>
      </c>
    </row>
    <row r="26" spans="1:132" ht="17.100000000000001" customHeight="1">
      <c r="B26" s="572"/>
      <c r="C26" s="248" t="s">
        <v>15</v>
      </c>
      <c r="D26" s="240">
        <v>73</v>
      </c>
      <c r="E26" s="240">
        <v>55</v>
      </c>
      <c r="F26" s="240">
        <v>73</v>
      </c>
      <c r="G26" s="240">
        <v>83</v>
      </c>
      <c r="H26" s="240">
        <v>104</v>
      </c>
      <c r="I26" s="240">
        <v>129</v>
      </c>
      <c r="J26" s="240">
        <v>150</v>
      </c>
      <c r="K26" s="208">
        <f t="shared" si="1"/>
        <v>0.16279069767441867</v>
      </c>
      <c r="L26"/>
      <c r="M26"/>
      <c r="N26"/>
      <c r="O26"/>
      <c r="P26"/>
      <c r="Q26"/>
    </row>
    <row r="27" spans="1:132" ht="17.100000000000001" customHeight="1">
      <c r="B27" s="550"/>
      <c r="C27" s="249" t="s">
        <v>189</v>
      </c>
      <c r="D27" s="240">
        <v>426</v>
      </c>
      <c r="E27" s="240">
        <v>425</v>
      </c>
      <c r="F27" s="240">
        <v>418</v>
      </c>
      <c r="G27" s="240">
        <v>426</v>
      </c>
      <c r="H27" s="240">
        <v>452</v>
      </c>
      <c r="I27" s="240">
        <v>468</v>
      </c>
      <c r="J27" s="240">
        <v>471</v>
      </c>
      <c r="K27" s="208">
        <f t="shared" si="1"/>
        <v>6.4102564102563875E-3</v>
      </c>
      <c r="L27"/>
      <c r="M27"/>
      <c r="N27"/>
      <c r="O27"/>
      <c r="P27"/>
      <c r="Q27"/>
    </row>
    <row r="28" spans="1:132" ht="8.1" customHeight="1">
      <c r="B28" s="573"/>
      <c r="C28" s="434"/>
      <c r="D28" s="435"/>
      <c r="E28" s="435"/>
      <c r="F28" s="435"/>
      <c r="G28" s="435"/>
      <c r="H28" s="435"/>
      <c r="I28" s="435"/>
      <c r="J28" s="435"/>
      <c r="K28" s="574"/>
      <c r="L28"/>
      <c r="M28"/>
      <c r="N28"/>
      <c r="O28"/>
      <c r="P28"/>
      <c r="Q28"/>
    </row>
    <row r="29" spans="1:132" ht="17.100000000000001" customHeight="1">
      <c r="B29" s="542" t="s">
        <v>157</v>
      </c>
      <c r="C29" s="248" t="s">
        <v>10</v>
      </c>
      <c r="D29" s="240">
        <v>1414</v>
      </c>
      <c r="E29" s="240">
        <v>1384</v>
      </c>
      <c r="F29" s="240">
        <v>1415</v>
      </c>
      <c r="G29" s="240">
        <v>1223</v>
      </c>
      <c r="H29" s="240">
        <v>1107</v>
      </c>
      <c r="I29" s="240">
        <v>1065</v>
      </c>
      <c r="J29" s="240">
        <v>1007</v>
      </c>
      <c r="K29" s="208">
        <f t="shared" si="1"/>
        <v>-5.4460093896713579E-2</v>
      </c>
      <c r="L29"/>
      <c r="M29"/>
      <c r="N29"/>
      <c r="O29"/>
      <c r="P29"/>
      <c r="Q29"/>
    </row>
    <row r="30" spans="1:132" ht="17.100000000000001" customHeight="1">
      <c r="B30" s="542"/>
      <c r="C30" s="248" t="s">
        <v>11</v>
      </c>
      <c r="D30" s="240">
        <v>527</v>
      </c>
      <c r="E30" s="240">
        <v>606</v>
      </c>
      <c r="F30" s="240">
        <v>579</v>
      </c>
      <c r="G30" s="240">
        <v>525</v>
      </c>
      <c r="H30" s="240">
        <v>497</v>
      </c>
      <c r="I30" s="240">
        <v>487</v>
      </c>
      <c r="J30" s="240">
        <v>461</v>
      </c>
      <c r="K30" s="208">
        <f t="shared" si="1"/>
        <v>-5.3388090349075989E-2</v>
      </c>
      <c r="L30"/>
      <c r="M30"/>
      <c r="N30"/>
      <c r="O30"/>
      <c r="P30"/>
      <c r="Q30"/>
    </row>
    <row r="31" spans="1:132" ht="17.100000000000001" customHeight="1">
      <c r="B31" s="542"/>
      <c r="C31" s="248" t="s">
        <v>12</v>
      </c>
      <c r="D31" s="240">
        <v>133</v>
      </c>
      <c r="E31" s="240">
        <v>142</v>
      </c>
      <c r="F31" s="240">
        <v>148</v>
      </c>
      <c r="G31" s="240">
        <v>158</v>
      </c>
      <c r="H31" s="240">
        <v>178</v>
      </c>
      <c r="I31" s="240">
        <v>186</v>
      </c>
      <c r="J31" s="240">
        <v>180</v>
      </c>
      <c r="K31" s="208">
        <f t="shared" si="1"/>
        <v>-3.2258064516129004E-2</v>
      </c>
      <c r="L31"/>
      <c r="M31"/>
      <c r="N31"/>
      <c r="O31"/>
      <c r="P31"/>
      <c r="Q31"/>
    </row>
    <row r="32" spans="1:132" ht="17.100000000000001" customHeight="1">
      <c r="B32" s="542"/>
      <c r="C32" s="248" t="s">
        <v>13</v>
      </c>
      <c r="D32" s="240">
        <v>200</v>
      </c>
      <c r="E32" s="240">
        <v>158</v>
      </c>
      <c r="F32" s="240">
        <v>144</v>
      </c>
      <c r="G32" s="240">
        <v>146</v>
      </c>
      <c r="H32" s="240">
        <v>158</v>
      </c>
      <c r="I32" s="240">
        <v>175</v>
      </c>
      <c r="J32" s="240">
        <v>194</v>
      </c>
      <c r="K32" s="208">
        <f t="shared" si="1"/>
        <v>0.10857142857142854</v>
      </c>
      <c r="L32"/>
      <c r="M32"/>
      <c r="N32"/>
      <c r="O32"/>
      <c r="P32"/>
      <c r="Q32"/>
    </row>
    <row r="33" spans="1:132" ht="17.100000000000001" customHeight="1">
      <c r="B33" s="542"/>
      <c r="C33" s="248" t="s">
        <v>19</v>
      </c>
      <c r="D33" s="240">
        <v>60</v>
      </c>
      <c r="E33" s="240">
        <v>61</v>
      </c>
      <c r="F33" s="240">
        <v>49</v>
      </c>
      <c r="G33" s="240">
        <v>56</v>
      </c>
      <c r="H33" s="240">
        <v>46</v>
      </c>
      <c r="I33" s="240">
        <v>55</v>
      </c>
      <c r="J33" s="240">
        <v>76</v>
      </c>
      <c r="K33" s="208">
        <f t="shared" si="1"/>
        <v>0.38181818181818183</v>
      </c>
      <c r="L33"/>
      <c r="M33"/>
      <c r="N33"/>
      <c r="O33"/>
      <c r="P33"/>
      <c r="Q33"/>
    </row>
    <row r="34" spans="1:132" ht="17.100000000000001" customHeight="1">
      <c r="B34" s="542"/>
      <c r="C34" s="248" t="s">
        <v>15</v>
      </c>
      <c r="D34" s="240">
        <v>27</v>
      </c>
      <c r="E34" s="240">
        <v>33</v>
      </c>
      <c r="F34" s="240">
        <v>45</v>
      </c>
      <c r="G34" s="240">
        <v>48</v>
      </c>
      <c r="H34" s="240">
        <v>64</v>
      </c>
      <c r="I34" s="240">
        <v>95</v>
      </c>
      <c r="J34" s="240">
        <v>110</v>
      </c>
      <c r="K34" s="208">
        <f t="shared" si="1"/>
        <v>0.15789473684210531</v>
      </c>
      <c r="L34"/>
      <c r="M34"/>
      <c r="N34"/>
      <c r="O34"/>
      <c r="P34"/>
      <c r="Q34"/>
    </row>
    <row r="35" spans="1:132" ht="17.100000000000001" customHeight="1">
      <c r="B35" s="552"/>
      <c r="C35" s="249" t="s">
        <v>189</v>
      </c>
      <c r="D35" s="250">
        <v>4079</v>
      </c>
      <c r="E35" s="250">
        <v>4008</v>
      </c>
      <c r="F35" s="250">
        <v>3981</v>
      </c>
      <c r="G35" s="250">
        <v>3685</v>
      </c>
      <c r="H35" s="250">
        <v>3779</v>
      </c>
      <c r="I35" s="250">
        <v>3954</v>
      </c>
      <c r="J35" s="250">
        <v>3963</v>
      </c>
      <c r="K35" s="226">
        <f t="shared" si="1"/>
        <v>2.2761760242793194E-3</v>
      </c>
      <c r="L35"/>
      <c r="M35"/>
      <c r="N35"/>
      <c r="O35"/>
      <c r="P35"/>
      <c r="Q35"/>
    </row>
    <row r="36" spans="1:132" ht="8.1" customHeight="1">
      <c r="B36" s="543"/>
      <c r="C36" s="434"/>
      <c r="D36" s="434"/>
      <c r="E36" s="434"/>
      <c r="F36" s="434"/>
      <c r="G36" s="434"/>
      <c r="H36" s="434"/>
      <c r="I36" s="434"/>
      <c r="J36" s="434"/>
      <c r="K36" s="544"/>
      <c r="L36"/>
      <c r="M36"/>
      <c r="N36"/>
      <c r="O36"/>
      <c r="P36"/>
      <c r="Q36"/>
    </row>
    <row r="37" spans="1:132" ht="17.100000000000001" customHeight="1">
      <c r="B37" s="545" t="s">
        <v>18</v>
      </c>
      <c r="C37" s="248" t="s">
        <v>10</v>
      </c>
      <c r="D37" s="189">
        <f>D21+D29</f>
        <v>5211</v>
      </c>
      <c r="E37" s="189">
        <f t="shared" ref="E37:J37" si="2">E21+E29</f>
        <v>5208</v>
      </c>
      <c r="F37" s="189">
        <f t="shared" si="2"/>
        <v>5309</v>
      </c>
      <c r="G37" s="189">
        <f t="shared" si="2"/>
        <v>4952</v>
      </c>
      <c r="H37" s="189">
        <f t="shared" si="2"/>
        <v>4824</v>
      </c>
      <c r="I37" s="189">
        <f t="shared" si="2"/>
        <v>4747</v>
      </c>
      <c r="J37" s="189">
        <f t="shared" si="2"/>
        <v>4762</v>
      </c>
      <c r="K37" s="208">
        <f t="shared" si="1"/>
        <v>3.1598904571308317E-3</v>
      </c>
      <c r="L37"/>
      <c r="M37"/>
      <c r="N37"/>
      <c r="O37"/>
      <c r="P37"/>
      <c r="Q37"/>
    </row>
    <row r="38" spans="1:132" ht="17.100000000000001" customHeight="1">
      <c r="B38" s="545"/>
      <c r="C38" s="248" t="s">
        <v>11</v>
      </c>
      <c r="D38" s="189">
        <f t="shared" ref="D38:J43" si="3">D22+D30</f>
        <v>1098</v>
      </c>
      <c r="E38" s="189">
        <f t="shared" si="3"/>
        <v>1345</v>
      </c>
      <c r="F38" s="189">
        <f t="shared" si="3"/>
        <v>1270</v>
      </c>
      <c r="G38" s="189">
        <f t="shared" si="3"/>
        <v>1164</v>
      </c>
      <c r="H38" s="189">
        <f t="shared" si="3"/>
        <v>1149</v>
      </c>
      <c r="I38" s="189">
        <f t="shared" si="3"/>
        <v>1194</v>
      </c>
      <c r="J38" s="189">
        <f t="shared" si="3"/>
        <v>1115</v>
      </c>
      <c r="K38" s="208">
        <f t="shared" si="1"/>
        <v>-6.6164154103852568E-2</v>
      </c>
      <c r="L38"/>
      <c r="M38"/>
      <c r="N38"/>
      <c r="O38"/>
      <c r="P38"/>
      <c r="Q38"/>
    </row>
    <row r="39" spans="1:132" ht="17.100000000000001" customHeight="1">
      <c r="B39" s="545"/>
      <c r="C39" s="248" t="s">
        <v>12</v>
      </c>
      <c r="D39" s="189">
        <f t="shared" si="3"/>
        <v>734</v>
      </c>
      <c r="E39" s="189">
        <f t="shared" si="3"/>
        <v>759</v>
      </c>
      <c r="F39" s="189">
        <f t="shared" si="3"/>
        <v>739</v>
      </c>
      <c r="G39" s="189">
        <f t="shared" si="3"/>
        <v>700</v>
      </c>
      <c r="H39" s="189">
        <f t="shared" si="3"/>
        <v>720</v>
      </c>
      <c r="I39" s="189">
        <f t="shared" si="3"/>
        <v>795</v>
      </c>
      <c r="J39" s="189">
        <f t="shared" si="3"/>
        <v>831</v>
      </c>
      <c r="K39" s="208">
        <f t="shared" si="1"/>
        <v>4.5283018867924518E-2</v>
      </c>
      <c r="L39"/>
      <c r="M39"/>
      <c r="N39"/>
      <c r="O39"/>
      <c r="P39"/>
      <c r="Q39"/>
    </row>
    <row r="40" spans="1:132" ht="17.100000000000001" customHeight="1">
      <c r="B40" s="545"/>
      <c r="C40" s="248" t="s">
        <v>13</v>
      </c>
      <c r="D40" s="189">
        <f t="shared" si="3"/>
        <v>551</v>
      </c>
      <c r="E40" s="189">
        <f t="shared" si="3"/>
        <v>443</v>
      </c>
      <c r="F40" s="189">
        <f t="shared" si="3"/>
        <v>422</v>
      </c>
      <c r="G40" s="189">
        <f t="shared" si="3"/>
        <v>423</v>
      </c>
      <c r="H40" s="189">
        <f t="shared" si="3"/>
        <v>431</v>
      </c>
      <c r="I40" s="189">
        <f t="shared" si="3"/>
        <v>477</v>
      </c>
      <c r="J40" s="189">
        <f t="shared" si="3"/>
        <v>555</v>
      </c>
      <c r="K40" s="208">
        <f t="shared" si="1"/>
        <v>0.16352201257861632</v>
      </c>
      <c r="L40"/>
      <c r="M40"/>
      <c r="N40"/>
      <c r="O40"/>
      <c r="P40"/>
      <c r="Q40"/>
    </row>
    <row r="41" spans="1:132" ht="17.100000000000001" customHeight="1">
      <c r="B41" s="545"/>
      <c r="C41" s="248" t="s">
        <v>19</v>
      </c>
      <c r="D41" s="190">
        <f t="shared" si="3"/>
        <v>333</v>
      </c>
      <c r="E41" s="190">
        <f t="shared" si="3"/>
        <v>336</v>
      </c>
      <c r="F41" s="190">
        <f t="shared" si="3"/>
        <v>328</v>
      </c>
      <c r="G41" s="190">
        <f t="shared" si="3"/>
        <v>336</v>
      </c>
      <c r="H41" s="190">
        <f t="shared" si="3"/>
        <v>337</v>
      </c>
      <c r="I41" s="190">
        <f t="shared" si="3"/>
        <v>376</v>
      </c>
      <c r="J41" s="190">
        <f t="shared" si="3"/>
        <v>432</v>
      </c>
      <c r="K41" s="208">
        <f t="shared" si="1"/>
        <v>0.14893617021276606</v>
      </c>
      <c r="L41"/>
      <c r="M41"/>
      <c r="N41"/>
      <c r="O41"/>
      <c r="P41"/>
      <c r="Q41"/>
    </row>
    <row r="42" spans="1:132" ht="17.100000000000001" customHeight="1">
      <c r="B42" s="545"/>
      <c r="C42" s="248" t="s">
        <v>15</v>
      </c>
      <c r="D42" s="189">
        <f t="shared" si="3"/>
        <v>100</v>
      </c>
      <c r="E42" s="189">
        <f t="shared" si="3"/>
        <v>88</v>
      </c>
      <c r="F42" s="189">
        <f t="shared" si="3"/>
        <v>118</v>
      </c>
      <c r="G42" s="189">
        <f t="shared" si="3"/>
        <v>131</v>
      </c>
      <c r="H42" s="189">
        <f t="shared" si="3"/>
        <v>168</v>
      </c>
      <c r="I42" s="189">
        <f t="shared" si="3"/>
        <v>224</v>
      </c>
      <c r="J42" s="189">
        <f t="shared" si="3"/>
        <v>260</v>
      </c>
      <c r="K42" s="208">
        <f t="shared" si="1"/>
        <v>0.16071428571428581</v>
      </c>
      <c r="L42"/>
      <c r="M42"/>
      <c r="N42"/>
      <c r="O42"/>
      <c r="P42"/>
      <c r="Q42"/>
    </row>
    <row r="43" spans="1:132" ht="17.100000000000001" customHeight="1">
      <c r="B43" s="546"/>
      <c r="C43" s="251" t="s">
        <v>190</v>
      </c>
      <c r="D43" s="223">
        <f t="shared" si="3"/>
        <v>4505</v>
      </c>
      <c r="E43" s="223">
        <f t="shared" si="3"/>
        <v>4433</v>
      </c>
      <c r="F43" s="223">
        <f t="shared" si="3"/>
        <v>4399</v>
      </c>
      <c r="G43" s="223">
        <f t="shared" si="3"/>
        <v>4111</v>
      </c>
      <c r="H43" s="223">
        <f t="shared" si="3"/>
        <v>4231</v>
      </c>
      <c r="I43" s="223">
        <f t="shared" si="3"/>
        <v>4422</v>
      </c>
      <c r="J43" s="223">
        <f t="shared" si="3"/>
        <v>4434</v>
      </c>
      <c r="K43" s="224">
        <f t="shared" si="1"/>
        <v>2.7137042062415073E-3</v>
      </c>
      <c r="L43"/>
      <c r="M43"/>
      <c r="N43"/>
      <c r="O43"/>
      <c r="P43"/>
      <c r="Q43"/>
    </row>
    <row r="44" spans="1:132" ht="8.1" hidden="1" customHeight="1">
      <c r="B44" s="547"/>
      <c r="C44" s="492"/>
      <c r="D44" s="492"/>
      <c r="E44" s="492"/>
      <c r="F44" s="492"/>
      <c r="G44" s="492"/>
      <c r="H44" s="492"/>
      <c r="I44" s="492"/>
      <c r="J44" s="492"/>
      <c r="K44" s="548"/>
      <c r="L44"/>
      <c r="M44"/>
      <c r="N44"/>
      <c r="O44"/>
      <c r="P44"/>
      <c r="Q44"/>
    </row>
    <row r="45" spans="1:132" ht="17.100000000000001" hidden="1" customHeight="1">
      <c r="B45" s="547"/>
      <c r="C45" s="492"/>
      <c r="D45" s="492"/>
      <c r="E45" s="492"/>
      <c r="F45" s="492"/>
      <c r="G45" s="492"/>
      <c r="H45" s="492"/>
      <c r="I45" s="492"/>
      <c r="J45" s="492"/>
      <c r="K45" s="548"/>
      <c r="L45"/>
      <c r="M45"/>
      <c r="N45"/>
      <c r="O45"/>
      <c r="P45"/>
      <c r="Q45"/>
    </row>
    <row r="46" spans="1:132" s="185" customFormat="1" ht="39.950000000000003" customHeight="1">
      <c r="A46" s="184"/>
      <c r="B46" s="549" t="s">
        <v>204</v>
      </c>
      <c r="C46" s="497"/>
      <c r="D46" s="233">
        <v>2014</v>
      </c>
      <c r="E46" s="234">
        <v>2015</v>
      </c>
      <c r="F46" s="234">
        <v>2016</v>
      </c>
      <c r="G46" s="314">
        <v>2017</v>
      </c>
      <c r="H46" s="234">
        <v>2018</v>
      </c>
      <c r="I46" s="234">
        <v>2019</v>
      </c>
      <c r="J46" s="234">
        <v>2020</v>
      </c>
      <c r="K46" s="318" t="s">
        <v>188</v>
      </c>
      <c r="L46" s="225"/>
      <c r="M46" s="225"/>
      <c r="N46" s="225"/>
      <c r="O46" s="225"/>
      <c r="P46" s="225"/>
      <c r="Q46" s="225"/>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row>
    <row r="47" spans="1:132" ht="17.100000000000001" customHeight="1">
      <c r="B47" s="550" t="s">
        <v>22</v>
      </c>
      <c r="C47" s="312" t="s">
        <v>183</v>
      </c>
      <c r="D47" s="252">
        <v>246789800</v>
      </c>
      <c r="E47" s="252">
        <v>249956406</v>
      </c>
      <c r="F47" s="252">
        <v>236185390</v>
      </c>
      <c r="G47" s="252">
        <v>241901595</v>
      </c>
      <c r="H47" s="252">
        <v>245244989</v>
      </c>
      <c r="I47" s="252">
        <v>237154055</v>
      </c>
      <c r="J47" s="252">
        <v>209840605</v>
      </c>
      <c r="K47" s="207">
        <f>(J47/I47)-1</f>
        <v>-0.11517176039853083</v>
      </c>
      <c r="L47"/>
      <c r="M47"/>
      <c r="N47"/>
      <c r="O47"/>
      <c r="P47"/>
      <c r="Q47"/>
    </row>
    <row r="48" spans="1:132" ht="17.100000000000001" customHeight="1">
      <c r="B48" s="542"/>
      <c r="C48" s="248" t="s">
        <v>184</v>
      </c>
      <c r="D48" s="253">
        <v>28748648</v>
      </c>
      <c r="E48" s="253">
        <v>32041842</v>
      </c>
      <c r="F48" s="253">
        <v>32937454</v>
      </c>
      <c r="G48" s="253">
        <v>33239415</v>
      </c>
      <c r="H48" s="253">
        <v>34630589</v>
      </c>
      <c r="I48" s="253">
        <v>35109014</v>
      </c>
      <c r="J48" s="253">
        <v>30509907</v>
      </c>
      <c r="K48" s="208">
        <f t="shared" ref="K48:K88" si="4">(J48/I48)-1</f>
        <v>-0.13099504873591727</v>
      </c>
      <c r="L48"/>
      <c r="M48"/>
      <c r="N48"/>
      <c r="O48"/>
      <c r="P48"/>
      <c r="Q48"/>
    </row>
    <row r="49" spans="1:17" ht="17.100000000000001" customHeight="1">
      <c r="B49" s="542"/>
      <c r="C49" s="254" t="s">
        <v>196</v>
      </c>
      <c r="D49" s="191"/>
      <c r="E49" s="191"/>
      <c r="F49" s="191"/>
      <c r="G49" s="191"/>
      <c r="H49" s="191"/>
      <c r="I49" s="191"/>
      <c r="J49" s="191">
        <f>SUM(D50:J50)</f>
        <v>21774449.890000001</v>
      </c>
      <c r="K49" s="208"/>
      <c r="L49"/>
      <c r="M49"/>
      <c r="N49"/>
      <c r="O49"/>
      <c r="P49"/>
      <c r="Q49"/>
    </row>
    <row r="50" spans="1:17" ht="17.100000000000001" customHeight="1">
      <c r="B50" s="542"/>
      <c r="C50" s="254" t="s">
        <v>195</v>
      </c>
      <c r="D50" s="191">
        <v>0</v>
      </c>
      <c r="E50" s="191">
        <v>0</v>
      </c>
      <c r="F50" s="191">
        <v>251642.61</v>
      </c>
      <c r="G50" s="191">
        <v>1756476.11</v>
      </c>
      <c r="H50" s="191">
        <v>6156214.5300000003</v>
      </c>
      <c r="I50" s="191">
        <v>9206867.1600000001</v>
      </c>
      <c r="J50" s="255">
        <v>4403249.4800000004</v>
      </c>
      <c r="K50" s="210">
        <f t="shared" si="4"/>
        <v>-0.52174291173328924</v>
      </c>
      <c r="L50"/>
      <c r="M50"/>
      <c r="N50"/>
      <c r="O50"/>
      <c r="P50"/>
      <c r="Q50"/>
    </row>
    <row r="51" spans="1:17" ht="17.100000000000001" customHeight="1">
      <c r="B51" s="542"/>
      <c r="C51" s="248" t="s">
        <v>27</v>
      </c>
      <c r="D51" s="192">
        <f>SUM(D47:D48)+D50</f>
        <v>275538448</v>
      </c>
      <c r="E51" s="192">
        <f t="shared" ref="E51:J51" si="5">SUM(E47:E48)+E50</f>
        <v>281998248</v>
      </c>
      <c r="F51" s="231">
        <f t="shared" si="5"/>
        <v>269374486.61000001</v>
      </c>
      <c r="G51" s="231">
        <f t="shared" si="5"/>
        <v>276897486.11000001</v>
      </c>
      <c r="H51" s="231">
        <f t="shared" si="5"/>
        <v>286031792.52999997</v>
      </c>
      <c r="I51" s="231">
        <f t="shared" si="5"/>
        <v>281469936.16000003</v>
      </c>
      <c r="J51" s="231">
        <f t="shared" si="5"/>
        <v>244753761.47999999</v>
      </c>
      <c r="K51" s="228">
        <f t="shared" si="4"/>
        <v>-0.13044439196919744</v>
      </c>
      <c r="L51" s="105"/>
      <c r="M51" s="232" t="s">
        <v>203</v>
      </c>
      <c r="N51"/>
      <c r="O51"/>
      <c r="P51"/>
      <c r="Q51"/>
    </row>
    <row r="52" spans="1:17" s="206" customFormat="1" ht="8.1" customHeight="1">
      <c r="A52" s="184"/>
      <c r="B52" s="542"/>
      <c r="C52" s="494"/>
      <c r="D52" s="495"/>
      <c r="E52" s="495"/>
      <c r="F52" s="495"/>
      <c r="G52" s="495"/>
      <c r="H52" s="495"/>
      <c r="I52" s="495"/>
      <c r="J52" s="495"/>
      <c r="K52" s="551"/>
      <c r="L52" s="205"/>
      <c r="M52" s="205"/>
      <c r="N52" s="205"/>
      <c r="O52" s="205"/>
      <c r="P52" s="205"/>
      <c r="Q52" s="205"/>
    </row>
    <row r="53" spans="1:17" ht="17.100000000000001" customHeight="1">
      <c r="B53" s="542"/>
      <c r="C53" s="248" t="s">
        <v>185</v>
      </c>
      <c r="D53" s="204">
        <f>D47/(D61+D47)</f>
        <v>0.83375266778519141</v>
      </c>
      <c r="E53" s="204">
        <f t="shared" ref="E53:J53" si="6">E47/(E61+E47)</f>
        <v>0.83776274354042912</v>
      </c>
      <c r="F53" s="204">
        <f t="shared" si="6"/>
        <v>0.83808264083358774</v>
      </c>
      <c r="G53" s="204">
        <f t="shared" si="6"/>
        <v>0.85299906959184579</v>
      </c>
      <c r="H53" s="204">
        <f t="shared" si="6"/>
        <v>0.85620774646264641</v>
      </c>
      <c r="I53" s="204">
        <f t="shared" si="6"/>
        <v>0.83048251694002162</v>
      </c>
      <c r="J53" s="204">
        <f t="shared" si="6"/>
        <v>0.78454659796111115</v>
      </c>
      <c r="K53" s="208">
        <f t="shared" si="4"/>
        <v>-5.5312325114519001E-2</v>
      </c>
      <c r="L53"/>
      <c r="M53"/>
      <c r="N53"/>
      <c r="O53"/>
      <c r="P53"/>
      <c r="Q53"/>
    </row>
    <row r="54" spans="1:17" ht="17.100000000000001" customHeight="1">
      <c r="B54" s="542"/>
      <c r="C54" s="248" t="s">
        <v>186</v>
      </c>
      <c r="D54" s="194">
        <f>D47/D83</f>
        <v>0.75412232968050574</v>
      </c>
      <c r="E54" s="194">
        <f t="shared" ref="E54:J55" si="7">E47/E83</f>
        <v>0.75292934346011953</v>
      </c>
      <c r="F54" s="194">
        <f t="shared" si="7"/>
        <v>0.7500324491666216</v>
      </c>
      <c r="G54" s="194">
        <f t="shared" si="7"/>
        <v>0.75694670427844013</v>
      </c>
      <c r="H54" s="194">
        <f t="shared" si="7"/>
        <v>0.75299499786178825</v>
      </c>
      <c r="I54" s="194">
        <f t="shared" si="7"/>
        <v>0.73884557059123768</v>
      </c>
      <c r="J54" s="194">
        <f t="shared" si="7"/>
        <v>0.68759964763568748</v>
      </c>
      <c r="K54" s="208">
        <f t="shared" si="4"/>
        <v>-6.9359450736832917E-2</v>
      </c>
      <c r="L54"/>
      <c r="M54"/>
      <c r="N54"/>
      <c r="O54"/>
      <c r="P54"/>
      <c r="Q54"/>
    </row>
    <row r="55" spans="1:17" ht="17.100000000000001" customHeight="1">
      <c r="B55" s="542"/>
      <c r="C55" s="248" t="s">
        <v>30</v>
      </c>
      <c r="D55" s="195">
        <f>D48/D84</f>
        <v>0.11737072811850656</v>
      </c>
      <c r="E55" s="195">
        <f t="shared" si="7"/>
        <v>0.12656893649513909</v>
      </c>
      <c r="F55" s="195">
        <f t="shared" si="7"/>
        <v>0.12945224423499271</v>
      </c>
      <c r="G55" s="195">
        <f t="shared" si="7"/>
        <v>0.12799079149346676</v>
      </c>
      <c r="H55" s="195">
        <f t="shared" si="7"/>
        <v>0.1289137514851306</v>
      </c>
      <c r="I55" s="195">
        <f t="shared" si="7"/>
        <v>0.12928706887632266</v>
      </c>
      <c r="J55" s="195">
        <f t="shared" si="7"/>
        <v>0.10966948872654608</v>
      </c>
      <c r="K55" s="208">
        <f t="shared" si="4"/>
        <v>-0.15173659918412219</v>
      </c>
      <c r="L55"/>
      <c r="M55"/>
      <c r="N55"/>
      <c r="O55"/>
      <c r="P55"/>
      <c r="Q55"/>
    </row>
    <row r="56" spans="1:17" ht="17.100000000000001" customHeight="1">
      <c r="B56" s="542"/>
      <c r="C56" s="248" t="s">
        <v>31</v>
      </c>
      <c r="D56" s="195">
        <f>D51/D85</f>
        <v>0.48154796175157327</v>
      </c>
      <c r="E56" s="195">
        <f t="shared" ref="E56:J56" si="8">E51/E85</f>
        <v>0.48193640873153609</v>
      </c>
      <c r="F56" s="230">
        <f t="shared" si="8"/>
        <v>0.47292784554764578</v>
      </c>
      <c r="G56" s="230">
        <f t="shared" si="8"/>
        <v>0.47656023331413039</v>
      </c>
      <c r="H56" s="230">
        <f t="shared" si="8"/>
        <v>0.47633642605715298</v>
      </c>
      <c r="I56" s="230">
        <f t="shared" si="8"/>
        <v>0.46775644212693107</v>
      </c>
      <c r="J56" s="230">
        <f t="shared" si="8"/>
        <v>0.41640341150971827</v>
      </c>
      <c r="K56" s="228">
        <f t="shared" si="4"/>
        <v>-0.10978583295123823</v>
      </c>
      <c r="L56" s="105"/>
      <c r="M56" s="232" t="s">
        <v>203</v>
      </c>
      <c r="N56"/>
      <c r="O56"/>
      <c r="P56"/>
      <c r="Q56"/>
    </row>
    <row r="57" spans="1:17" ht="8.1" customHeight="1">
      <c r="B57" s="542"/>
      <c r="C57" s="471"/>
      <c r="D57" s="472"/>
      <c r="E57" s="472"/>
      <c r="F57" s="472"/>
      <c r="G57" s="472"/>
      <c r="H57" s="472"/>
      <c r="I57" s="472"/>
      <c r="J57" s="472"/>
      <c r="K57" s="538"/>
      <c r="L57" s="105"/>
      <c r="M57"/>
      <c r="N57"/>
      <c r="O57"/>
      <c r="P57"/>
      <c r="Q57"/>
    </row>
    <row r="58" spans="1:17" s="186" customFormat="1" ht="17.100000000000001" customHeight="1">
      <c r="A58" s="184"/>
      <c r="B58" s="542"/>
      <c r="C58" s="256" t="s">
        <v>194</v>
      </c>
      <c r="D58" s="253">
        <v>59344</v>
      </c>
      <c r="E58" s="253">
        <v>60822</v>
      </c>
      <c r="F58" s="253">
        <v>60534</v>
      </c>
      <c r="G58" s="253">
        <v>63110</v>
      </c>
      <c r="H58" s="253">
        <v>64505</v>
      </c>
      <c r="I58" s="253">
        <v>65053</v>
      </c>
      <c r="J58" s="253">
        <v>65221</v>
      </c>
      <c r="K58" s="211">
        <f t="shared" si="4"/>
        <v>2.582509645981057E-3</v>
      </c>
      <c r="L58" s="105"/>
      <c r="M58" s="105"/>
      <c r="N58" s="105"/>
      <c r="O58" s="105"/>
      <c r="P58" s="105"/>
      <c r="Q58" s="105"/>
    </row>
    <row r="59" spans="1:17" s="186" customFormat="1" ht="17.100000000000001" customHeight="1">
      <c r="A59" s="184"/>
      <c r="B59" s="542"/>
      <c r="C59" s="256" t="s">
        <v>193</v>
      </c>
      <c r="D59" s="253">
        <v>63301</v>
      </c>
      <c r="E59" s="253">
        <v>64280</v>
      </c>
      <c r="F59" s="253">
        <v>65193</v>
      </c>
      <c r="G59" s="253">
        <v>66433</v>
      </c>
      <c r="H59" s="253">
        <v>67489</v>
      </c>
      <c r="I59" s="253">
        <v>68226</v>
      </c>
      <c r="J59" s="253">
        <v>69544</v>
      </c>
      <c r="K59" s="211">
        <f t="shared" si="4"/>
        <v>1.9318148506434429E-2</v>
      </c>
      <c r="L59" s="105"/>
      <c r="M59" s="105"/>
      <c r="N59" s="105"/>
      <c r="O59" s="105"/>
      <c r="P59" s="105"/>
      <c r="Q59" s="105"/>
    </row>
    <row r="60" spans="1:17" ht="8.1" customHeight="1">
      <c r="B60" s="535"/>
      <c r="C60" s="475"/>
      <c r="D60" s="475"/>
      <c r="E60" s="475"/>
      <c r="F60" s="475"/>
      <c r="G60" s="475"/>
      <c r="H60" s="475"/>
      <c r="I60" s="475"/>
      <c r="J60" s="475"/>
      <c r="K60" s="536"/>
      <c r="L60" s="105"/>
      <c r="M60"/>
      <c r="N60"/>
      <c r="O60"/>
      <c r="P60"/>
      <c r="Q60"/>
    </row>
    <row r="61" spans="1:17" ht="17.100000000000001" customHeight="1">
      <c r="B61" s="542" t="s">
        <v>178</v>
      </c>
      <c r="C61" s="248" t="s">
        <v>183</v>
      </c>
      <c r="D61" s="257">
        <v>49209013</v>
      </c>
      <c r="E61" s="257">
        <v>48405401</v>
      </c>
      <c r="F61" s="257">
        <v>45630959</v>
      </c>
      <c r="G61" s="257">
        <v>41687923</v>
      </c>
      <c r="H61" s="257">
        <v>41186651</v>
      </c>
      <c r="I61" s="257">
        <v>48407712</v>
      </c>
      <c r="J61" s="257">
        <v>57626752</v>
      </c>
      <c r="K61" s="208">
        <f t="shared" si="4"/>
        <v>0.1904456876623295</v>
      </c>
      <c r="L61" s="105"/>
      <c r="M61"/>
      <c r="N61"/>
      <c r="O61"/>
      <c r="P61"/>
      <c r="Q61"/>
    </row>
    <row r="62" spans="1:17" ht="17.100000000000001" customHeight="1">
      <c r="B62" s="542"/>
      <c r="C62" s="248" t="s">
        <v>184</v>
      </c>
      <c r="D62" s="192">
        <v>28848501</v>
      </c>
      <c r="E62" s="192">
        <v>26414193</v>
      </c>
      <c r="F62" s="192">
        <v>24529065</v>
      </c>
      <c r="G62" s="192">
        <v>22670062</v>
      </c>
      <c r="H62" s="192">
        <v>21643616</v>
      </c>
      <c r="I62" s="192">
        <v>23842938</v>
      </c>
      <c r="J62" s="192">
        <v>27374156</v>
      </c>
      <c r="K62" s="208">
        <f t="shared" si="4"/>
        <v>0.14810330840939145</v>
      </c>
      <c r="L62" s="337"/>
    </row>
    <row r="63" spans="1:17" ht="17.100000000000001" customHeight="1">
      <c r="B63" s="542"/>
      <c r="C63" s="248" t="s">
        <v>27</v>
      </c>
      <c r="D63" s="192">
        <f>SUM(D61:D62)</f>
        <v>78057514</v>
      </c>
      <c r="E63" s="192">
        <f t="shared" ref="E63:J63" si="9">SUM(E61:E62)</f>
        <v>74819594</v>
      </c>
      <c r="F63" s="192">
        <f t="shared" si="9"/>
        <v>70160024</v>
      </c>
      <c r="G63" s="192">
        <f t="shared" si="9"/>
        <v>64357985</v>
      </c>
      <c r="H63" s="192">
        <f t="shared" si="9"/>
        <v>62830267</v>
      </c>
      <c r="I63" s="192">
        <f t="shared" si="9"/>
        <v>72250650</v>
      </c>
      <c r="J63" s="192">
        <f t="shared" si="9"/>
        <v>85000908</v>
      </c>
      <c r="K63" s="208">
        <f t="shared" si="4"/>
        <v>0.1764725715270381</v>
      </c>
      <c r="L63" s="337"/>
    </row>
    <row r="64" spans="1:17" ht="8.1" customHeight="1">
      <c r="B64" s="542"/>
      <c r="C64" s="471"/>
      <c r="D64" s="472"/>
      <c r="E64" s="472"/>
      <c r="F64" s="472"/>
      <c r="G64" s="472"/>
      <c r="H64" s="472"/>
      <c r="I64" s="472"/>
      <c r="J64" s="472"/>
      <c r="K64" s="538"/>
      <c r="L64" s="337"/>
    </row>
    <row r="65" spans="2:13" ht="17.100000000000001" customHeight="1">
      <c r="B65" s="542"/>
      <c r="C65" s="248" t="s">
        <v>187</v>
      </c>
      <c r="D65" s="194">
        <f>D61/D83</f>
        <v>0.15036932452167104</v>
      </c>
      <c r="E65" s="194">
        <f t="shared" ref="E65:J67" si="10">E61/E83</f>
        <v>0.14580881273694507</v>
      </c>
      <c r="F65" s="194">
        <f t="shared" si="10"/>
        <v>0.14490608388855761</v>
      </c>
      <c r="G65" s="194">
        <f t="shared" si="10"/>
        <v>0.13044782083005027</v>
      </c>
      <c r="H65" s="194">
        <f t="shared" si="10"/>
        <v>0.12645861718984691</v>
      </c>
      <c r="I65" s="194">
        <f t="shared" si="10"/>
        <v>0.15081261669194862</v>
      </c>
      <c r="J65" s="194">
        <f t="shared" si="10"/>
        <v>0.18882968036424194</v>
      </c>
      <c r="K65" s="208">
        <f t="shared" si="4"/>
        <v>0.25208145383451153</v>
      </c>
      <c r="L65" s="337"/>
    </row>
    <row r="66" spans="2:13" ht="17.100000000000001" customHeight="1">
      <c r="B66" s="542"/>
      <c r="C66" s="248" t="s">
        <v>30</v>
      </c>
      <c r="D66" s="194">
        <f>D62/D84</f>
        <v>0.11777839317861015</v>
      </c>
      <c r="E66" s="194">
        <f t="shared" si="10"/>
        <v>0.10433908001878753</v>
      </c>
      <c r="F66" s="194">
        <f t="shared" si="10"/>
        <v>9.6405220428877461E-2</v>
      </c>
      <c r="G66" s="194">
        <f t="shared" si="10"/>
        <v>8.7292726980482793E-2</v>
      </c>
      <c r="H66" s="194">
        <f t="shared" si="10"/>
        <v>8.0569225497827829E-2</v>
      </c>
      <c r="I66" s="194">
        <f t="shared" si="10"/>
        <v>8.7800345729444049E-2</v>
      </c>
      <c r="J66" s="194">
        <f t="shared" si="10"/>
        <v>9.8397864432714061E-2</v>
      </c>
      <c r="K66" s="208">
        <f t="shared" si="4"/>
        <v>0.12070019332185966</v>
      </c>
      <c r="L66" s="337"/>
    </row>
    <row r="67" spans="2:13" ht="17.100000000000001" customHeight="1">
      <c r="B67" s="542"/>
      <c r="C67" s="248" t="s">
        <v>31</v>
      </c>
      <c r="D67" s="194">
        <f>D63/D85</f>
        <v>0.13641811891926928</v>
      </c>
      <c r="E67" s="194">
        <f t="shared" si="10"/>
        <v>0.12786705836240367</v>
      </c>
      <c r="F67" s="230">
        <f t="shared" si="10"/>
        <v>0.12317658369008787</v>
      </c>
      <c r="G67" s="230">
        <f t="shared" si="10"/>
        <v>0.11076466160130898</v>
      </c>
      <c r="H67" s="230">
        <f t="shared" si="10"/>
        <v>0.10463293106782071</v>
      </c>
      <c r="I67" s="230">
        <f t="shared" si="10"/>
        <v>0.12006862063644044</v>
      </c>
      <c r="J67" s="230">
        <f t="shared" si="10"/>
        <v>0.14461337737404281</v>
      </c>
      <c r="K67" s="228">
        <f t="shared" si="4"/>
        <v>0.20442274265748583</v>
      </c>
      <c r="L67" s="337"/>
      <c r="M67" s="232" t="s">
        <v>203</v>
      </c>
    </row>
    <row r="68" spans="2:13" ht="8.1" customHeight="1">
      <c r="B68" s="542"/>
      <c r="C68" s="471"/>
      <c r="D68" s="472"/>
      <c r="E68" s="472"/>
      <c r="F68" s="472"/>
      <c r="G68" s="472"/>
      <c r="H68" s="472"/>
      <c r="I68" s="472"/>
      <c r="J68" s="472"/>
      <c r="K68" s="538"/>
      <c r="L68" s="337"/>
    </row>
    <row r="69" spans="2:13" ht="17.100000000000001" customHeight="1">
      <c r="B69" s="542"/>
      <c r="C69" s="248" t="s">
        <v>194</v>
      </c>
      <c r="D69" s="253">
        <v>17802</v>
      </c>
      <c r="E69" s="253">
        <v>17044</v>
      </c>
      <c r="F69" s="253">
        <v>16063</v>
      </c>
      <c r="G69" s="253">
        <v>15554</v>
      </c>
      <c r="H69" s="253">
        <v>15331</v>
      </c>
      <c r="I69" s="253">
        <v>17706</v>
      </c>
      <c r="J69" s="253">
        <v>19912</v>
      </c>
      <c r="K69" s="208">
        <f t="shared" si="4"/>
        <v>0.12459053428216427</v>
      </c>
      <c r="L69" s="105"/>
    </row>
    <row r="70" spans="2:13" ht="17.100000000000001" customHeight="1">
      <c r="B70" s="542"/>
      <c r="C70" s="248" t="s">
        <v>193</v>
      </c>
      <c r="D70" s="253">
        <v>18463</v>
      </c>
      <c r="E70" s="253">
        <v>16218</v>
      </c>
      <c r="F70" s="253">
        <v>14970</v>
      </c>
      <c r="G70" s="253">
        <v>15361</v>
      </c>
      <c r="H70" s="253">
        <v>15227</v>
      </c>
      <c r="I70" s="253">
        <v>17205</v>
      </c>
      <c r="J70" s="253">
        <v>20445</v>
      </c>
      <c r="K70" s="208">
        <f t="shared" si="4"/>
        <v>0.18831734960767221</v>
      </c>
      <c r="L70" s="105"/>
    </row>
    <row r="71" spans="2:13" ht="8.1" customHeight="1">
      <c r="B71" s="535"/>
      <c r="C71" s="475"/>
      <c r="D71" s="475"/>
      <c r="E71" s="475"/>
      <c r="F71" s="475"/>
      <c r="G71" s="475"/>
      <c r="H71" s="475"/>
      <c r="I71" s="475"/>
      <c r="J71" s="475"/>
      <c r="K71" s="536"/>
      <c r="L71" s="105"/>
    </row>
    <row r="72" spans="2:13" ht="17.100000000000001" customHeight="1">
      <c r="B72" s="542" t="s">
        <v>180</v>
      </c>
      <c r="C72" s="248" t="s">
        <v>183</v>
      </c>
      <c r="D72" s="257">
        <v>31255520</v>
      </c>
      <c r="E72" s="257">
        <v>33616762</v>
      </c>
      <c r="F72" s="257">
        <v>33083880</v>
      </c>
      <c r="G72" s="257">
        <v>35985947</v>
      </c>
      <c r="H72" s="257">
        <v>39261080</v>
      </c>
      <c r="I72" s="257">
        <v>35417426</v>
      </c>
      <c r="J72" s="257">
        <v>37711108</v>
      </c>
      <c r="K72" s="208">
        <f t="shared" si="4"/>
        <v>6.4761397397992804E-2</v>
      </c>
      <c r="L72" s="105"/>
    </row>
    <row r="73" spans="2:13" ht="17.100000000000001" customHeight="1">
      <c r="B73" s="542"/>
      <c r="C73" s="248" t="s">
        <v>184</v>
      </c>
      <c r="D73" s="192">
        <v>187341674</v>
      </c>
      <c r="E73" s="192">
        <v>194701200</v>
      </c>
      <c r="F73" s="192">
        <v>196970584</v>
      </c>
      <c r="G73" s="192">
        <v>203792136</v>
      </c>
      <c r="H73" s="192">
        <v>212359580</v>
      </c>
      <c r="I73" s="192">
        <v>212606637</v>
      </c>
      <c r="J73" s="192">
        <v>220314617</v>
      </c>
      <c r="K73" s="208">
        <f t="shared" si="4"/>
        <v>3.625465370584835E-2</v>
      </c>
      <c r="L73" s="105"/>
    </row>
    <row r="74" spans="2:13" ht="17.100000000000001" customHeight="1">
      <c r="B74" s="542"/>
      <c r="C74" s="248" t="s">
        <v>27</v>
      </c>
      <c r="D74" s="192">
        <f>SUM(D72:D73)</f>
        <v>218597194</v>
      </c>
      <c r="E74" s="192">
        <f t="shared" ref="E74:J74" si="11">SUM(E72:E73)</f>
        <v>228317962</v>
      </c>
      <c r="F74" s="192">
        <f t="shared" si="11"/>
        <v>230054464</v>
      </c>
      <c r="G74" s="192">
        <f t="shared" si="11"/>
        <v>239778083</v>
      </c>
      <c r="H74" s="192">
        <f t="shared" si="11"/>
        <v>251620660</v>
      </c>
      <c r="I74" s="192">
        <f t="shared" si="11"/>
        <v>248024063</v>
      </c>
      <c r="J74" s="192">
        <f t="shared" si="11"/>
        <v>258025725</v>
      </c>
      <c r="K74" s="208">
        <f t="shared" si="4"/>
        <v>4.0325369559001123E-2</v>
      </c>
      <c r="L74" s="105"/>
    </row>
    <row r="75" spans="2:13" ht="8.1" customHeight="1">
      <c r="B75" s="542"/>
      <c r="C75" s="471"/>
      <c r="D75" s="472"/>
      <c r="E75" s="472"/>
      <c r="F75" s="472"/>
      <c r="G75" s="472"/>
      <c r="H75" s="472"/>
      <c r="I75" s="472"/>
      <c r="J75" s="472"/>
      <c r="K75" s="538"/>
      <c r="L75" s="105"/>
    </row>
    <row r="76" spans="2:13" ht="17.100000000000001" customHeight="1">
      <c r="B76" s="542"/>
      <c r="C76" s="248" t="s">
        <v>187</v>
      </c>
      <c r="D76" s="196">
        <f>D72/D83</f>
        <v>9.5508345797823246E-2</v>
      </c>
      <c r="E76" s="196">
        <f t="shared" ref="E76:J78" si="12">E72/E83</f>
        <v>0.10126184380293536</v>
      </c>
      <c r="F76" s="196">
        <f t="shared" si="12"/>
        <v>0.1050614669448208</v>
      </c>
      <c r="G76" s="196">
        <f t="shared" si="12"/>
        <v>0.11260547489150959</v>
      </c>
      <c r="H76" s="196">
        <f t="shared" si="12"/>
        <v>0.12054638494836482</v>
      </c>
      <c r="I76" s="196">
        <f t="shared" si="12"/>
        <v>0.1103418127168137</v>
      </c>
      <c r="J76" s="196">
        <f t="shared" si="12"/>
        <v>0.12357067200007052</v>
      </c>
      <c r="K76" s="208">
        <f t="shared" si="4"/>
        <v>0.11988981291442058</v>
      </c>
      <c r="L76" s="105"/>
    </row>
    <row r="77" spans="2:13" ht="17.100000000000001" customHeight="1">
      <c r="B77" s="542"/>
      <c r="C77" s="248" t="s">
        <v>30</v>
      </c>
      <c r="D77" s="197">
        <f>D73/D84</f>
        <v>0.76485087870288326</v>
      </c>
      <c r="E77" s="197">
        <f t="shared" si="12"/>
        <v>0.76909198348607344</v>
      </c>
      <c r="F77" s="197">
        <f t="shared" si="12"/>
        <v>0.77414253533612976</v>
      </c>
      <c r="G77" s="197">
        <f t="shared" si="12"/>
        <v>0.78471648152605045</v>
      </c>
      <c r="H77" s="197">
        <f t="shared" si="12"/>
        <v>0.79051702301704163</v>
      </c>
      <c r="I77" s="197">
        <f t="shared" si="12"/>
        <v>0.78291258539423325</v>
      </c>
      <c r="J77" s="197">
        <f t="shared" si="12"/>
        <v>0.79193264684073983</v>
      </c>
      <c r="K77" s="208">
        <f t="shared" si="4"/>
        <v>1.1521160362959915E-2</v>
      </c>
      <c r="L77" s="105"/>
    </row>
    <row r="78" spans="2:13" ht="17.100000000000001" customHeight="1">
      <c r="B78" s="542"/>
      <c r="C78" s="248" t="s">
        <v>31</v>
      </c>
      <c r="D78" s="197">
        <f>D74/D85</f>
        <v>0.38203391932915742</v>
      </c>
      <c r="E78" s="197">
        <f t="shared" si="12"/>
        <v>0.39019653290606021</v>
      </c>
      <c r="F78" s="229">
        <f t="shared" si="12"/>
        <v>0.40389557076226634</v>
      </c>
      <c r="G78" s="229">
        <f t="shared" si="12"/>
        <v>0.41267510508456062</v>
      </c>
      <c r="H78" s="229">
        <f t="shared" si="12"/>
        <v>0.41903064287502628</v>
      </c>
      <c r="I78" s="229">
        <f t="shared" si="12"/>
        <v>0.4121749372366284</v>
      </c>
      <c r="J78" s="229">
        <f t="shared" si="12"/>
        <v>0.43898321111623884</v>
      </c>
      <c r="K78" s="228">
        <f t="shared" si="4"/>
        <v>6.5041009187368104E-2</v>
      </c>
      <c r="L78" s="105"/>
      <c r="M78" s="232" t="s">
        <v>203</v>
      </c>
    </row>
    <row r="79" spans="2:13" ht="8.1" customHeight="1">
      <c r="B79" s="542"/>
      <c r="C79" s="471"/>
      <c r="D79" s="472"/>
      <c r="E79" s="472"/>
      <c r="F79" s="472"/>
      <c r="G79" s="472"/>
      <c r="H79" s="472"/>
      <c r="I79" s="472"/>
      <c r="J79" s="472"/>
      <c r="K79" s="538"/>
      <c r="L79" s="105"/>
    </row>
    <row r="80" spans="2:13" ht="17.100000000000001" customHeight="1">
      <c r="B80" s="542"/>
      <c r="C80" s="248" t="s">
        <v>194</v>
      </c>
      <c r="D80" s="253">
        <v>92469</v>
      </c>
      <c r="E80" s="253">
        <v>96704</v>
      </c>
      <c r="F80" s="253">
        <v>98816</v>
      </c>
      <c r="G80" s="253">
        <v>102251</v>
      </c>
      <c r="H80" s="253">
        <v>104496</v>
      </c>
      <c r="I80" s="253">
        <v>96281</v>
      </c>
      <c r="J80" s="253">
        <v>100330</v>
      </c>
      <c r="K80" s="208">
        <f t="shared" si="4"/>
        <v>4.2053987806524695E-2</v>
      </c>
      <c r="L80" s="105"/>
    </row>
    <row r="81" spans="2:13" ht="17.100000000000001" customHeight="1">
      <c r="B81" s="542"/>
      <c r="C81" s="248" t="s">
        <v>193</v>
      </c>
      <c r="D81" s="253">
        <v>61387</v>
      </c>
      <c r="E81" s="253">
        <v>61552</v>
      </c>
      <c r="F81" s="253">
        <v>62376</v>
      </c>
      <c r="G81" s="253">
        <v>63683</v>
      </c>
      <c r="H81" s="253">
        <v>66420</v>
      </c>
      <c r="I81" s="253">
        <v>65467</v>
      </c>
      <c r="J81" s="253">
        <v>66438</v>
      </c>
      <c r="K81" s="208">
        <f t="shared" si="4"/>
        <v>1.4831900041242241E-2</v>
      </c>
      <c r="L81" s="105"/>
    </row>
    <row r="82" spans="2:13" ht="8.1" customHeight="1">
      <c r="B82" s="535"/>
      <c r="C82" s="475"/>
      <c r="D82" s="475"/>
      <c r="E82" s="475"/>
      <c r="F82" s="475"/>
      <c r="G82" s="475"/>
      <c r="H82" s="475"/>
      <c r="I82" s="475"/>
      <c r="J82" s="475"/>
      <c r="K82" s="536"/>
      <c r="L82" s="105"/>
    </row>
    <row r="83" spans="2:13" ht="17.100000000000001" customHeight="1">
      <c r="B83" s="537" t="s">
        <v>18</v>
      </c>
      <c r="C83" s="248" t="s">
        <v>183</v>
      </c>
      <c r="D83" s="198">
        <f t="shared" ref="D83:J84" si="13">D47+D61+D72</f>
        <v>327254333</v>
      </c>
      <c r="E83" s="198">
        <f t="shared" si="13"/>
        <v>331978569</v>
      </c>
      <c r="F83" s="198">
        <f t="shared" si="13"/>
        <v>314900229</v>
      </c>
      <c r="G83" s="198">
        <f t="shared" si="13"/>
        <v>319575465</v>
      </c>
      <c r="H83" s="198">
        <f t="shared" si="13"/>
        <v>325692720</v>
      </c>
      <c r="I83" s="198">
        <f t="shared" si="13"/>
        <v>320979193</v>
      </c>
      <c r="J83" s="198">
        <f t="shared" si="13"/>
        <v>305178465</v>
      </c>
      <c r="K83" s="208">
        <f t="shared" si="4"/>
        <v>-4.9226642550627919E-2</v>
      </c>
      <c r="L83" s="337"/>
    </row>
    <row r="84" spans="2:13" ht="17.100000000000001" customHeight="1">
      <c r="B84" s="537"/>
      <c r="C84" s="248" t="s">
        <v>184</v>
      </c>
      <c r="D84" s="198">
        <f t="shared" si="13"/>
        <v>244938823</v>
      </c>
      <c r="E84" s="198">
        <f t="shared" si="13"/>
        <v>253157235</v>
      </c>
      <c r="F84" s="198">
        <f t="shared" si="13"/>
        <v>254437103</v>
      </c>
      <c r="G84" s="198">
        <f t="shared" si="13"/>
        <v>259701613</v>
      </c>
      <c r="H84" s="198">
        <f t="shared" si="13"/>
        <v>268633785</v>
      </c>
      <c r="I84" s="198">
        <f t="shared" si="13"/>
        <v>271558589</v>
      </c>
      <c r="J84" s="198">
        <f t="shared" si="13"/>
        <v>278198680</v>
      </c>
      <c r="K84" s="208">
        <f t="shared" si="4"/>
        <v>2.4451780459059602E-2</v>
      </c>
      <c r="L84" s="337"/>
    </row>
    <row r="85" spans="2:13" ht="17.100000000000001" customHeight="1">
      <c r="B85" s="537"/>
      <c r="C85" s="248" t="s">
        <v>27</v>
      </c>
      <c r="D85" s="198">
        <f t="shared" ref="D85:J85" si="14">D51+D63+D74</f>
        <v>572193156</v>
      </c>
      <c r="E85" s="198">
        <f t="shared" si="14"/>
        <v>585135804</v>
      </c>
      <c r="F85" s="227">
        <f t="shared" si="14"/>
        <v>569588974.61000001</v>
      </c>
      <c r="G85" s="227">
        <f t="shared" si="14"/>
        <v>581033554.11000001</v>
      </c>
      <c r="H85" s="227">
        <f t="shared" si="14"/>
        <v>600482719.52999997</v>
      </c>
      <c r="I85" s="227">
        <f t="shared" si="14"/>
        <v>601744649.16000009</v>
      </c>
      <c r="J85" s="227">
        <f t="shared" si="14"/>
        <v>587780394.48000002</v>
      </c>
      <c r="K85" s="228">
        <f t="shared" si="4"/>
        <v>-2.3206279772480465E-2</v>
      </c>
      <c r="L85" s="337"/>
      <c r="M85" s="232" t="s">
        <v>203</v>
      </c>
    </row>
    <row r="86" spans="2:13" ht="8.1" customHeight="1">
      <c r="B86" s="537"/>
      <c r="C86" s="471"/>
      <c r="D86" s="472"/>
      <c r="E86" s="472"/>
      <c r="F86" s="472"/>
      <c r="G86" s="472"/>
      <c r="H86" s="472"/>
      <c r="I86" s="472"/>
      <c r="J86" s="472"/>
      <c r="K86" s="538"/>
      <c r="L86" s="187"/>
    </row>
    <row r="87" spans="2:13" ht="17.100000000000001" customHeight="1">
      <c r="B87" s="537"/>
      <c r="C87" s="248" t="s">
        <v>194</v>
      </c>
      <c r="D87" s="199">
        <f t="shared" ref="D87:J87" si="15">D83/D7</f>
        <v>28235.921742881794</v>
      </c>
      <c r="E87" s="199">
        <f t="shared" si="15"/>
        <v>28885.283998955885</v>
      </c>
      <c r="F87" s="199">
        <f t="shared" si="15"/>
        <v>27948.897576994765</v>
      </c>
      <c r="G87" s="199">
        <f t="shared" si="15"/>
        <v>28769.847407274036</v>
      </c>
      <c r="H87" s="199">
        <f t="shared" si="15"/>
        <v>29410.576124255011</v>
      </c>
      <c r="I87" s="199">
        <f t="shared" si="15"/>
        <v>28779.628171792341</v>
      </c>
      <c r="J87" s="199">
        <f t="shared" si="15"/>
        <v>27703.201252723313</v>
      </c>
      <c r="K87" s="208">
        <f t="shared" si="4"/>
        <v>-3.7402391463975282E-2</v>
      </c>
      <c r="L87" s="187"/>
    </row>
    <row r="88" spans="2:13" ht="17.100000000000001" customHeight="1">
      <c r="B88" s="537"/>
      <c r="C88" s="248" t="s">
        <v>193</v>
      </c>
      <c r="D88" s="199">
        <f t="shared" ref="D88:J88" si="16">D84/D9</f>
        <v>35956.961685261304</v>
      </c>
      <c r="E88" s="199">
        <f t="shared" si="16"/>
        <v>36780.071916315559</v>
      </c>
      <c r="F88" s="199">
        <f t="shared" si="16"/>
        <v>36998.270030536572</v>
      </c>
      <c r="G88" s="199">
        <f t="shared" si="16"/>
        <v>39600.733912778283</v>
      </c>
      <c r="H88" s="199">
        <f t="shared" si="16"/>
        <v>41069.222595933345</v>
      </c>
      <c r="I88" s="199">
        <f t="shared" si="16"/>
        <v>40159.507394262051</v>
      </c>
      <c r="J88" s="199">
        <f t="shared" si="16"/>
        <v>41802.957175056348</v>
      </c>
      <c r="K88" s="208">
        <f t="shared" si="4"/>
        <v>4.0923056268093339E-2</v>
      </c>
      <c r="L88" s="187"/>
    </row>
    <row r="89" spans="2:13" ht="8.1" customHeight="1" thickBot="1">
      <c r="B89" s="539"/>
      <c r="C89" s="540"/>
      <c r="D89" s="540"/>
      <c r="E89" s="540"/>
      <c r="F89" s="540"/>
      <c r="G89" s="540"/>
      <c r="H89" s="540"/>
      <c r="I89" s="540"/>
      <c r="J89" s="540"/>
      <c r="K89" s="541"/>
    </row>
    <row r="90" spans="2:13" ht="9" customHeight="1">
      <c r="B90" s="184"/>
    </row>
    <row r="91" spans="2:13" ht="17.100000000000001" customHeight="1">
      <c r="B91" s="184"/>
    </row>
    <row r="92" spans="2:13" ht="17.100000000000001" customHeight="1">
      <c r="B92" s="232" t="s">
        <v>206</v>
      </c>
      <c r="C92" s="338"/>
    </row>
    <row r="93" spans="2:13" ht="17.100000000000001" customHeight="1">
      <c r="B93" s="184"/>
    </row>
    <row r="94" spans="2:13" ht="17.100000000000001" customHeight="1">
      <c r="B94" s="184"/>
    </row>
    <row r="95" spans="2:13" ht="17.100000000000001" customHeight="1">
      <c r="B95" s="184"/>
    </row>
    <row r="96" spans="2:13" ht="17.100000000000001" customHeight="1">
      <c r="B96" s="184"/>
    </row>
    <row r="97" spans="2:2" ht="17.100000000000001" customHeight="1">
      <c r="B97" s="184"/>
    </row>
    <row r="98" spans="2:2" ht="17.100000000000001" customHeight="1">
      <c r="B98" s="184"/>
    </row>
    <row r="99" spans="2:2" ht="17.100000000000001" customHeight="1">
      <c r="B99" s="184"/>
    </row>
    <row r="100" spans="2:2" ht="17.100000000000001" customHeight="1">
      <c r="B100" s="184"/>
    </row>
    <row r="101" spans="2:2" ht="17.100000000000001" customHeight="1">
      <c r="B101" s="184"/>
    </row>
    <row r="102" spans="2:2" ht="17.100000000000001" customHeight="1">
      <c r="B102" s="184"/>
    </row>
    <row r="103" spans="2:2" ht="17.100000000000001" customHeight="1">
      <c r="B103" s="184"/>
    </row>
    <row r="104" spans="2:2" ht="17.100000000000001" customHeight="1">
      <c r="B104" s="184"/>
    </row>
    <row r="105" spans="2:2" ht="17.100000000000001" customHeight="1">
      <c r="B105" s="184"/>
    </row>
    <row r="106" spans="2:2" ht="17.100000000000001" customHeight="1">
      <c r="B106" s="184"/>
    </row>
    <row r="107" spans="2:2" ht="17.100000000000001" customHeight="1">
      <c r="B107" s="184"/>
    </row>
    <row r="108" spans="2:2" ht="17.100000000000001" customHeight="1">
      <c r="B108" s="184"/>
    </row>
    <row r="109" spans="2:2" ht="17.100000000000001" customHeight="1">
      <c r="B109" s="184"/>
    </row>
    <row r="110" spans="2:2" ht="17.100000000000001" customHeight="1">
      <c r="B110" s="184"/>
    </row>
    <row r="111" spans="2:2" ht="17.100000000000001" customHeight="1">
      <c r="B111" s="184"/>
    </row>
    <row r="112" spans="2:2" ht="17.100000000000001" customHeight="1">
      <c r="B112" s="184"/>
    </row>
    <row r="113" spans="2:2" ht="17.100000000000001" customHeight="1">
      <c r="B113" s="184"/>
    </row>
    <row r="114" spans="2:2" ht="17.100000000000001" customHeight="1">
      <c r="B114" s="184"/>
    </row>
    <row r="115" spans="2:2" ht="17.100000000000001" customHeight="1">
      <c r="B115" s="184"/>
    </row>
    <row r="116" spans="2:2" ht="17.100000000000001" customHeight="1">
      <c r="B116" s="184"/>
    </row>
    <row r="117" spans="2:2" ht="17.100000000000001" customHeight="1">
      <c r="B117" s="184"/>
    </row>
    <row r="118" spans="2:2" ht="17.100000000000001" customHeight="1">
      <c r="B118" s="184"/>
    </row>
    <row r="119" spans="2:2" ht="17.100000000000001" customHeight="1">
      <c r="B119" s="184"/>
    </row>
    <row r="120" spans="2:2" ht="17.100000000000001" customHeight="1">
      <c r="B120" s="184"/>
    </row>
    <row r="121" spans="2:2" ht="17.100000000000001" customHeight="1">
      <c r="B121" s="184"/>
    </row>
    <row r="122" spans="2:2" ht="17.100000000000001" customHeight="1">
      <c r="B122" s="184"/>
    </row>
    <row r="123" spans="2:2" ht="17.100000000000001" customHeight="1">
      <c r="B123" s="184"/>
    </row>
    <row r="124" spans="2:2" ht="17.100000000000001" customHeight="1">
      <c r="B124" s="184"/>
    </row>
    <row r="125" spans="2:2" ht="17.100000000000001" customHeight="1">
      <c r="B125" s="184"/>
    </row>
    <row r="126" spans="2:2" ht="17.100000000000001" customHeight="1">
      <c r="B126" s="184"/>
    </row>
    <row r="127" spans="2:2" ht="17.100000000000001" customHeight="1">
      <c r="B127" s="184"/>
    </row>
    <row r="128" spans="2:2" ht="17.100000000000001" customHeight="1">
      <c r="B128" s="184"/>
    </row>
    <row r="129" spans="2:2" ht="17.100000000000001" customHeight="1">
      <c r="B129" s="184"/>
    </row>
    <row r="130" spans="2:2" ht="17.100000000000001" customHeight="1">
      <c r="B130" s="184"/>
    </row>
    <row r="131" spans="2:2" ht="17.100000000000001" customHeight="1">
      <c r="B131" s="184"/>
    </row>
    <row r="132" spans="2:2" ht="17.100000000000001" customHeight="1">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row r="157" spans="2:2">
      <c r="B157" s="184"/>
    </row>
    <row r="158" spans="2:2">
      <c r="B158" s="184"/>
    </row>
    <row r="159" spans="2:2">
      <c r="B159" s="184"/>
    </row>
    <row r="160" spans="2:2">
      <c r="B160" s="184"/>
    </row>
    <row r="161" spans="2:2">
      <c r="B161" s="184"/>
    </row>
    <row r="162" spans="2:2">
      <c r="B162" s="184"/>
    </row>
    <row r="163" spans="2:2">
      <c r="B163" s="184"/>
    </row>
    <row r="164" spans="2:2">
      <c r="B164" s="184"/>
    </row>
    <row r="165" spans="2:2">
      <c r="B165" s="184"/>
    </row>
    <row r="166" spans="2:2">
      <c r="B166" s="184"/>
    </row>
    <row r="167" spans="2:2">
      <c r="B167" s="184"/>
    </row>
    <row r="168" spans="2:2">
      <c r="B168" s="184"/>
    </row>
    <row r="169" spans="2:2">
      <c r="B169" s="184"/>
    </row>
    <row r="170" spans="2:2">
      <c r="B170" s="184"/>
    </row>
    <row r="171" spans="2:2">
      <c r="B171" s="184"/>
    </row>
    <row r="172" spans="2:2">
      <c r="B172" s="184"/>
    </row>
    <row r="173" spans="2:2">
      <c r="B173" s="184"/>
    </row>
    <row r="174" spans="2:2">
      <c r="B174" s="184"/>
    </row>
    <row r="175" spans="2:2">
      <c r="B175" s="184"/>
    </row>
    <row r="176" spans="2:2">
      <c r="B176" s="184"/>
    </row>
    <row r="177" spans="2:2">
      <c r="B177" s="184"/>
    </row>
    <row r="178" spans="2:2">
      <c r="B178" s="184"/>
    </row>
    <row r="179" spans="2:2">
      <c r="B179" s="184"/>
    </row>
    <row r="180" spans="2:2">
      <c r="B180" s="184"/>
    </row>
    <row r="181" spans="2:2">
      <c r="B181" s="184"/>
    </row>
    <row r="182" spans="2:2">
      <c r="B182" s="184"/>
    </row>
    <row r="183" spans="2:2">
      <c r="B183" s="184"/>
    </row>
    <row r="184" spans="2:2">
      <c r="B184" s="184"/>
    </row>
    <row r="185" spans="2:2">
      <c r="B185" s="184"/>
    </row>
    <row r="186" spans="2:2">
      <c r="B186" s="184"/>
    </row>
    <row r="187" spans="2:2">
      <c r="B187" s="184"/>
    </row>
    <row r="188" spans="2:2">
      <c r="B188" s="184"/>
    </row>
    <row r="189" spans="2:2">
      <c r="B189" s="184"/>
    </row>
    <row r="190" spans="2:2">
      <c r="B190" s="184"/>
    </row>
    <row r="191" spans="2:2">
      <c r="B191" s="184"/>
    </row>
    <row r="192" spans="2:2">
      <c r="B192" s="184"/>
    </row>
    <row r="193" spans="2:2">
      <c r="B193" s="184"/>
    </row>
    <row r="194" spans="2:2">
      <c r="B194" s="184"/>
    </row>
    <row r="195" spans="2:2">
      <c r="B195" s="184"/>
    </row>
    <row r="196" spans="2:2">
      <c r="B196" s="184"/>
    </row>
    <row r="197" spans="2:2">
      <c r="B197" s="184"/>
    </row>
    <row r="198" spans="2:2">
      <c r="B198" s="184"/>
    </row>
    <row r="199" spans="2:2">
      <c r="B199" s="184"/>
    </row>
    <row r="200" spans="2:2">
      <c r="B200" s="184"/>
    </row>
    <row r="201" spans="2:2">
      <c r="B201" s="184"/>
    </row>
    <row r="202" spans="2:2">
      <c r="B202" s="184"/>
    </row>
    <row r="203" spans="2:2">
      <c r="B203" s="184"/>
    </row>
    <row r="204" spans="2:2">
      <c r="B204" s="184"/>
    </row>
    <row r="205" spans="2:2">
      <c r="B205" s="184"/>
    </row>
    <row r="206" spans="2:2">
      <c r="B206" s="184"/>
    </row>
    <row r="207" spans="2:2">
      <c r="B207" s="184"/>
    </row>
    <row r="208" spans="2:2">
      <c r="B208" s="184"/>
    </row>
    <row r="209" spans="2:2">
      <c r="B209" s="184"/>
    </row>
    <row r="210" spans="2:2">
      <c r="B210" s="184"/>
    </row>
    <row r="211" spans="2:2">
      <c r="B211" s="184"/>
    </row>
    <row r="212" spans="2:2">
      <c r="B212" s="184"/>
    </row>
    <row r="213" spans="2:2">
      <c r="B213" s="184"/>
    </row>
    <row r="214" spans="2:2">
      <c r="B214" s="184"/>
    </row>
    <row r="215" spans="2:2">
      <c r="B215" s="184"/>
    </row>
    <row r="216" spans="2:2">
      <c r="B216" s="184"/>
    </row>
    <row r="217" spans="2:2">
      <c r="B217" s="184"/>
    </row>
    <row r="218" spans="2:2">
      <c r="B218" s="184"/>
    </row>
    <row r="219" spans="2:2">
      <c r="B219" s="184"/>
    </row>
    <row r="220" spans="2:2">
      <c r="B220" s="184"/>
    </row>
    <row r="221" spans="2:2">
      <c r="B221" s="184"/>
    </row>
    <row r="222" spans="2:2">
      <c r="B222" s="184"/>
    </row>
    <row r="223" spans="2:2">
      <c r="B223" s="184"/>
    </row>
    <row r="224" spans="2:2">
      <c r="B224" s="184"/>
    </row>
    <row r="225" spans="2:2">
      <c r="B225" s="184"/>
    </row>
    <row r="226" spans="2:2">
      <c r="B226" s="184"/>
    </row>
    <row r="227" spans="2:2">
      <c r="B227" s="184"/>
    </row>
    <row r="228" spans="2:2">
      <c r="B228" s="184"/>
    </row>
    <row r="229" spans="2:2">
      <c r="B229" s="184"/>
    </row>
    <row r="230" spans="2:2">
      <c r="B230" s="184"/>
    </row>
    <row r="231" spans="2:2">
      <c r="B231" s="184"/>
    </row>
    <row r="232" spans="2:2">
      <c r="B232" s="184"/>
    </row>
    <row r="233" spans="2:2">
      <c r="B233" s="184"/>
    </row>
    <row r="234" spans="2:2">
      <c r="B234" s="184"/>
    </row>
    <row r="235" spans="2:2">
      <c r="B235" s="184"/>
    </row>
    <row r="236" spans="2:2">
      <c r="B236" s="184"/>
    </row>
    <row r="237" spans="2:2">
      <c r="B237" s="184"/>
    </row>
    <row r="238" spans="2:2">
      <c r="B238" s="184"/>
    </row>
    <row r="239" spans="2:2">
      <c r="B239" s="184"/>
    </row>
    <row r="240" spans="2:2">
      <c r="B240" s="184"/>
    </row>
    <row r="241" spans="2:2">
      <c r="B241" s="184"/>
    </row>
    <row r="242" spans="2:2">
      <c r="B242" s="184"/>
    </row>
    <row r="243" spans="2:2">
      <c r="B243" s="184"/>
    </row>
    <row r="244" spans="2:2">
      <c r="B244" s="184"/>
    </row>
    <row r="245" spans="2:2">
      <c r="B245" s="184"/>
    </row>
    <row r="246" spans="2:2">
      <c r="B246" s="184"/>
    </row>
    <row r="247" spans="2:2">
      <c r="B247" s="184"/>
    </row>
    <row r="248" spans="2:2">
      <c r="B248" s="184"/>
    </row>
    <row r="249" spans="2:2">
      <c r="B249" s="184"/>
    </row>
    <row r="250" spans="2:2">
      <c r="B250" s="184"/>
    </row>
    <row r="251" spans="2:2">
      <c r="B251" s="184"/>
    </row>
    <row r="252" spans="2:2">
      <c r="B252" s="184"/>
    </row>
    <row r="253" spans="2:2">
      <c r="B253" s="184"/>
    </row>
    <row r="254" spans="2:2">
      <c r="B254" s="184"/>
    </row>
    <row r="255" spans="2:2">
      <c r="B255" s="184"/>
    </row>
    <row r="256" spans="2:2">
      <c r="B256" s="184"/>
    </row>
    <row r="257" spans="2:2">
      <c r="B257" s="184"/>
    </row>
    <row r="258" spans="2:2">
      <c r="B258" s="184"/>
    </row>
    <row r="259" spans="2:2">
      <c r="B259" s="184"/>
    </row>
    <row r="260" spans="2:2">
      <c r="B260" s="184"/>
    </row>
    <row r="261" spans="2:2">
      <c r="B261" s="184"/>
    </row>
    <row r="262" spans="2:2">
      <c r="B262" s="184"/>
    </row>
    <row r="263" spans="2:2">
      <c r="B263" s="184"/>
    </row>
    <row r="264" spans="2:2">
      <c r="B264" s="184"/>
    </row>
    <row r="265" spans="2:2">
      <c r="B265" s="184"/>
    </row>
    <row r="266" spans="2:2">
      <c r="B266" s="184"/>
    </row>
    <row r="267" spans="2:2">
      <c r="B267" s="184"/>
    </row>
    <row r="268" spans="2:2">
      <c r="B268" s="184"/>
    </row>
    <row r="269" spans="2:2">
      <c r="B269" s="184"/>
    </row>
    <row r="270" spans="2:2">
      <c r="B270" s="184"/>
    </row>
    <row r="271" spans="2:2">
      <c r="B271" s="184"/>
    </row>
    <row r="272" spans="2:2">
      <c r="B272" s="184"/>
    </row>
    <row r="273" spans="2:2">
      <c r="B273" s="184"/>
    </row>
    <row r="274" spans="2:2">
      <c r="B274" s="184"/>
    </row>
    <row r="275" spans="2:2">
      <c r="B275" s="184"/>
    </row>
    <row r="276" spans="2:2">
      <c r="B276" s="184"/>
    </row>
    <row r="277" spans="2:2">
      <c r="B277" s="184"/>
    </row>
    <row r="278" spans="2:2">
      <c r="B278" s="184"/>
    </row>
    <row r="279" spans="2:2">
      <c r="B279" s="184"/>
    </row>
    <row r="280" spans="2:2">
      <c r="B280" s="184"/>
    </row>
    <row r="281" spans="2:2">
      <c r="B281" s="184"/>
    </row>
    <row r="282" spans="2:2">
      <c r="B282" s="184"/>
    </row>
    <row r="283" spans="2:2">
      <c r="B283" s="184"/>
    </row>
    <row r="284" spans="2:2">
      <c r="B284" s="184"/>
    </row>
    <row r="285" spans="2:2">
      <c r="B285" s="184"/>
    </row>
    <row r="286" spans="2:2">
      <c r="B286" s="184"/>
    </row>
    <row r="287" spans="2:2">
      <c r="B287" s="184"/>
    </row>
    <row r="288" spans="2:2">
      <c r="B288" s="184"/>
    </row>
    <row r="289" spans="2:2">
      <c r="B289" s="184"/>
    </row>
    <row r="290" spans="2:2">
      <c r="B290" s="184"/>
    </row>
    <row r="291" spans="2:2">
      <c r="B291" s="184"/>
    </row>
    <row r="292" spans="2:2">
      <c r="B292" s="184"/>
    </row>
    <row r="293" spans="2:2">
      <c r="B293" s="184"/>
    </row>
    <row r="294" spans="2:2">
      <c r="B294" s="184"/>
    </row>
    <row r="295" spans="2:2">
      <c r="B295" s="184"/>
    </row>
    <row r="296" spans="2:2">
      <c r="B296" s="184"/>
    </row>
    <row r="297" spans="2:2">
      <c r="B297" s="184"/>
    </row>
    <row r="298" spans="2:2">
      <c r="B298" s="184"/>
    </row>
    <row r="299" spans="2:2">
      <c r="B299" s="184"/>
    </row>
    <row r="300" spans="2:2">
      <c r="B300" s="184"/>
    </row>
    <row r="301" spans="2:2">
      <c r="B301" s="184"/>
    </row>
    <row r="302" spans="2:2">
      <c r="B302" s="184"/>
    </row>
    <row r="303" spans="2:2">
      <c r="B303" s="184"/>
    </row>
    <row r="304" spans="2:2">
      <c r="B304" s="184"/>
    </row>
    <row r="305" spans="2:2">
      <c r="B305" s="184"/>
    </row>
    <row r="306" spans="2:2">
      <c r="B306" s="184"/>
    </row>
    <row r="307" spans="2:2">
      <c r="B307" s="184"/>
    </row>
    <row r="308" spans="2:2">
      <c r="B308" s="184"/>
    </row>
    <row r="309" spans="2:2">
      <c r="B309" s="184"/>
    </row>
    <row r="310" spans="2:2">
      <c r="B310" s="184"/>
    </row>
    <row r="311" spans="2:2">
      <c r="B311" s="184"/>
    </row>
    <row r="312" spans="2:2">
      <c r="B312" s="184"/>
    </row>
    <row r="313" spans="2:2">
      <c r="B313" s="184"/>
    </row>
    <row r="314" spans="2:2">
      <c r="B314" s="184"/>
    </row>
    <row r="315" spans="2:2">
      <c r="B315" s="184"/>
    </row>
    <row r="316" spans="2:2">
      <c r="B316" s="184"/>
    </row>
    <row r="317" spans="2:2">
      <c r="B317" s="184"/>
    </row>
    <row r="318" spans="2:2">
      <c r="B318" s="184"/>
    </row>
    <row r="319" spans="2:2">
      <c r="B319" s="184"/>
    </row>
    <row r="320" spans="2:2">
      <c r="B320" s="184"/>
    </row>
    <row r="321" spans="2:2">
      <c r="B321" s="184"/>
    </row>
    <row r="322" spans="2:2">
      <c r="B322" s="184"/>
    </row>
    <row r="323" spans="2:2">
      <c r="B323" s="184"/>
    </row>
    <row r="324" spans="2:2">
      <c r="B324" s="184"/>
    </row>
    <row r="325" spans="2:2">
      <c r="B325" s="184"/>
    </row>
    <row r="326" spans="2:2">
      <c r="B326" s="184"/>
    </row>
    <row r="327" spans="2:2">
      <c r="B327" s="184"/>
    </row>
    <row r="328" spans="2:2">
      <c r="B328" s="184"/>
    </row>
    <row r="329" spans="2:2">
      <c r="B329" s="184"/>
    </row>
    <row r="330" spans="2:2">
      <c r="B330" s="184"/>
    </row>
    <row r="331" spans="2:2">
      <c r="B331" s="184"/>
    </row>
    <row r="332" spans="2:2">
      <c r="B332" s="184"/>
    </row>
    <row r="333" spans="2:2">
      <c r="B333" s="184"/>
    </row>
    <row r="334" spans="2:2">
      <c r="B334" s="184"/>
    </row>
    <row r="335" spans="2:2">
      <c r="B335" s="184"/>
    </row>
    <row r="336" spans="2:2">
      <c r="B336" s="184"/>
    </row>
    <row r="337" spans="2:2">
      <c r="B337" s="184"/>
    </row>
    <row r="338" spans="2:2">
      <c r="B338" s="184"/>
    </row>
    <row r="339" spans="2:2">
      <c r="B339" s="184"/>
    </row>
    <row r="340" spans="2:2">
      <c r="B340" s="184"/>
    </row>
    <row r="341" spans="2:2">
      <c r="B341" s="184"/>
    </row>
    <row r="342" spans="2:2">
      <c r="B342" s="184"/>
    </row>
    <row r="343" spans="2:2">
      <c r="B343" s="184"/>
    </row>
    <row r="344" spans="2:2">
      <c r="B344" s="184"/>
    </row>
    <row r="345" spans="2:2">
      <c r="B345" s="184"/>
    </row>
    <row r="346" spans="2:2">
      <c r="B346" s="184"/>
    </row>
    <row r="347" spans="2:2">
      <c r="B347" s="184"/>
    </row>
    <row r="348" spans="2:2">
      <c r="B348" s="184"/>
    </row>
    <row r="349" spans="2:2">
      <c r="B349" s="184"/>
    </row>
    <row r="350" spans="2:2">
      <c r="B350" s="184"/>
    </row>
    <row r="351" spans="2:2">
      <c r="B351" s="184"/>
    </row>
    <row r="352" spans="2:2">
      <c r="B352" s="184"/>
    </row>
    <row r="353" spans="2:2">
      <c r="B353" s="184"/>
    </row>
    <row r="354" spans="2:2">
      <c r="B354" s="184"/>
    </row>
    <row r="355" spans="2:2">
      <c r="B355" s="184"/>
    </row>
    <row r="356" spans="2:2">
      <c r="B356" s="184"/>
    </row>
    <row r="357" spans="2:2">
      <c r="B357" s="184"/>
    </row>
    <row r="358" spans="2:2">
      <c r="B358" s="184"/>
    </row>
    <row r="359" spans="2:2">
      <c r="B359" s="184"/>
    </row>
    <row r="360" spans="2:2">
      <c r="B360" s="184"/>
    </row>
    <row r="361" spans="2:2">
      <c r="B361" s="184"/>
    </row>
    <row r="362" spans="2:2">
      <c r="B362" s="184"/>
    </row>
    <row r="363" spans="2:2">
      <c r="B363" s="184"/>
    </row>
    <row r="364" spans="2:2">
      <c r="B364" s="184"/>
    </row>
    <row r="365" spans="2:2">
      <c r="B365" s="184"/>
    </row>
    <row r="366" spans="2:2">
      <c r="B366" s="184"/>
    </row>
    <row r="367" spans="2:2">
      <c r="B367" s="184"/>
    </row>
    <row r="368" spans="2:2">
      <c r="B368" s="184"/>
    </row>
    <row r="369" spans="2:2">
      <c r="B369" s="184"/>
    </row>
    <row r="370" spans="2:2">
      <c r="B370" s="184"/>
    </row>
    <row r="371" spans="2:2">
      <c r="B371" s="184"/>
    </row>
    <row r="372" spans="2:2">
      <c r="B372" s="184"/>
    </row>
    <row r="373" spans="2:2">
      <c r="B373" s="184"/>
    </row>
    <row r="374" spans="2:2">
      <c r="B374" s="184"/>
    </row>
    <row r="375" spans="2:2">
      <c r="B375" s="184"/>
    </row>
    <row r="376" spans="2:2">
      <c r="B376" s="184"/>
    </row>
    <row r="377" spans="2:2">
      <c r="B377" s="184"/>
    </row>
    <row r="378" spans="2:2">
      <c r="B378" s="184"/>
    </row>
    <row r="379" spans="2:2">
      <c r="B379" s="184"/>
    </row>
    <row r="380" spans="2:2">
      <c r="B380" s="184"/>
    </row>
    <row r="381" spans="2:2">
      <c r="B381" s="184"/>
    </row>
    <row r="382" spans="2:2">
      <c r="B382" s="184"/>
    </row>
    <row r="383" spans="2:2">
      <c r="B383" s="184"/>
    </row>
    <row r="384" spans="2:2">
      <c r="B384" s="184"/>
    </row>
    <row r="385" spans="2:2">
      <c r="B385" s="184"/>
    </row>
    <row r="386" spans="2:2">
      <c r="B386" s="184"/>
    </row>
    <row r="387" spans="2:2">
      <c r="B387" s="184"/>
    </row>
    <row r="388" spans="2:2">
      <c r="B388" s="184"/>
    </row>
    <row r="389" spans="2:2">
      <c r="B389" s="184"/>
    </row>
    <row r="390" spans="2:2">
      <c r="B390" s="184"/>
    </row>
    <row r="391" spans="2:2">
      <c r="B391" s="184"/>
    </row>
    <row r="392" spans="2:2">
      <c r="B392" s="184"/>
    </row>
    <row r="393" spans="2:2">
      <c r="B393" s="184"/>
    </row>
    <row r="394" spans="2:2">
      <c r="B394" s="184"/>
    </row>
    <row r="395" spans="2:2">
      <c r="B395" s="184"/>
    </row>
    <row r="396" spans="2:2">
      <c r="B396" s="184"/>
    </row>
    <row r="397" spans="2:2">
      <c r="B397" s="184"/>
    </row>
    <row r="398" spans="2:2">
      <c r="B398" s="184"/>
    </row>
    <row r="399" spans="2:2">
      <c r="B399" s="184"/>
    </row>
    <row r="400" spans="2:2">
      <c r="B400" s="184"/>
    </row>
    <row r="401" spans="2:2">
      <c r="B401" s="184"/>
    </row>
    <row r="402" spans="2:2">
      <c r="B402" s="184"/>
    </row>
    <row r="403" spans="2:2">
      <c r="B403" s="184"/>
    </row>
    <row r="404" spans="2:2">
      <c r="B404" s="184"/>
    </row>
    <row r="405" spans="2:2">
      <c r="B405" s="184"/>
    </row>
    <row r="406" spans="2:2">
      <c r="B406" s="184"/>
    </row>
    <row r="407" spans="2:2">
      <c r="B407" s="184"/>
    </row>
    <row r="408" spans="2:2">
      <c r="B408" s="184"/>
    </row>
    <row r="409" spans="2:2">
      <c r="B409" s="184"/>
    </row>
    <row r="410" spans="2:2">
      <c r="B410" s="184"/>
    </row>
    <row r="411" spans="2:2">
      <c r="B411" s="184"/>
    </row>
    <row r="412" spans="2:2">
      <c r="B412" s="184"/>
    </row>
    <row r="413" spans="2:2">
      <c r="B413" s="184"/>
    </row>
    <row r="414" spans="2:2">
      <c r="B414" s="184"/>
    </row>
    <row r="415" spans="2:2">
      <c r="B415" s="184"/>
    </row>
    <row r="416" spans="2:2">
      <c r="B416" s="184"/>
    </row>
    <row r="417" spans="2:2">
      <c r="B417" s="184"/>
    </row>
    <row r="418" spans="2:2">
      <c r="B418" s="184"/>
    </row>
    <row r="419" spans="2:2">
      <c r="B419" s="184"/>
    </row>
    <row r="420" spans="2:2">
      <c r="B420" s="184"/>
    </row>
    <row r="421" spans="2:2">
      <c r="B421" s="184"/>
    </row>
    <row r="422" spans="2:2">
      <c r="B422" s="184"/>
    </row>
    <row r="423" spans="2:2">
      <c r="B423" s="184"/>
    </row>
    <row r="424" spans="2:2">
      <c r="B424" s="184"/>
    </row>
    <row r="425" spans="2:2">
      <c r="B425" s="184"/>
    </row>
    <row r="426" spans="2:2">
      <c r="B426" s="184"/>
    </row>
    <row r="427" spans="2:2">
      <c r="B427" s="184"/>
    </row>
    <row r="428" spans="2:2">
      <c r="B428" s="184"/>
    </row>
    <row r="429" spans="2:2">
      <c r="B429" s="184"/>
    </row>
    <row r="430" spans="2:2">
      <c r="B430" s="184"/>
    </row>
    <row r="431" spans="2:2">
      <c r="B431" s="184"/>
    </row>
    <row r="432" spans="2:2">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row r="447" spans="2:2">
      <c r="B447" s="184"/>
    </row>
    <row r="448" spans="2:2">
      <c r="B448" s="184"/>
    </row>
    <row r="449" spans="2:2">
      <c r="B449" s="184"/>
    </row>
    <row r="450" spans="2:2">
      <c r="B450" s="184"/>
    </row>
    <row r="451" spans="2:2">
      <c r="B451" s="184"/>
    </row>
    <row r="452" spans="2:2">
      <c r="B452" s="184"/>
    </row>
    <row r="453" spans="2:2">
      <c r="B453" s="184"/>
    </row>
    <row r="454" spans="2:2">
      <c r="B454" s="184"/>
    </row>
    <row r="455" spans="2:2">
      <c r="B455" s="184"/>
    </row>
    <row r="456" spans="2:2">
      <c r="B456" s="184"/>
    </row>
    <row r="457" spans="2:2">
      <c r="B457" s="184"/>
    </row>
    <row r="458" spans="2:2">
      <c r="B458" s="184"/>
    </row>
    <row r="459" spans="2:2">
      <c r="B459" s="184"/>
    </row>
    <row r="460" spans="2:2">
      <c r="B460" s="184"/>
    </row>
    <row r="461" spans="2:2">
      <c r="B461" s="184"/>
    </row>
    <row r="462" spans="2:2">
      <c r="B462" s="184"/>
    </row>
    <row r="463" spans="2:2">
      <c r="B463" s="184"/>
    </row>
    <row r="464" spans="2:2">
      <c r="B464" s="184"/>
    </row>
    <row r="465" spans="2:2">
      <c r="B465" s="184"/>
    </row>
    <row r="466" spans="2:2">
      <c r="B466" s="184"/>
    </row>
    <row r="467" spans="2:2">
      <c r="B467" s="184"/>
    </row>
    <row r="468" spans="2:2">
      <c r="B468" s="184"/>
    </row>
    <row r="469" spans="2:2">
      <c r="B469" s="184"/>
    </row>
    <row r="470" spans="2:2">
      <c r="B470" s="184"/>
    </row>
    <row r="471" spans="2:2">
      <c r="B471" s="184"/>
    </row>
    <row r="472" spans="2:2">
      <c r="B472" s="184"/>
    </row>
    <row r="473" spans="2:2">
      <c r="B473" s="184"/>
    </row>
    <row r="474" spans="2:2">
      <c r="B474" s="184"/>
    </row>
    <row r="475" spans="2:2">
      <c r="B475" s="184"/>
    </row>
    <row r="476" spans="2:2">
      <c r="B476" s="184"/>
    </row>
    <row r="477" spans="2:2">
      <c r="B477" s="184"/>
    </row>
    <row r="478" spans="2:2">
      <c r="B478" s="184"/>
    </row>
    <row r="479" spans="2:2">
      <c r="B479" s="184"/>
    </row>
    <row r="480" spans="2:2">
      <c r="B480" s="184"/>
    </row>
    <row r="481" spans="2:2">
      <c r="B481" s="184"/>
    </row>
    <row r="482" spans="2:2">
      <c r="B482" s="184"/>
    </row>
    <row r="483" spans="2:2">
      <c r="B483" s="184"/>
    </row>
    <row r="484" spans="2:2">
      <c r="B484" s="184"/>
    </row>
    <row r="485" spans="2:2">
      <c r="B485" s="184"/>
    </row>
    <row r="486" spans="2:2">
      <c r="B486" s="184"/>
    </row>
  </sheetData>
  <sheetProtection sheet="1" objects="1" scenarios="1"/>
  <mergeCells count="31">
    <mergeCell ref="B29:B35"/>
    <mergeCell ref="B2:K4"/>
    <mergeCell ref="B5:K5"/>
    <mergeCell ref="B6:C6"/>
    <mergeCell ref="B7:B10"/>
    <mergeCell ref="B11:C11"/>
    <mergeCell ref="B12:B13"/>
    <mergeCell ref="B14:K15"/>
    <mergeCell ref="B16:C16"/>
    <mergeCell ref="B20:C20"/>
    <mergeCell ref="B21:B27"/>
    <mergeCell ref="B28:K28"/>
    <mergeCell ref="B36:K36"/>
    <mergeCell ref="B37:B43"/>
    <mergeCell ref="B44:K45"/>
    <mergeCell ref="B46:C46"/>
    <mergeCell ref="B47:B59"/>
    <mergeCell ref="C52:K52"/>
    <mergeCell ref="C57:K57"/>
    <mergeCell ref="B82:K82"/>
    <mergeCell ref="B83:B88"/>
    <mergeCell ref="C86:K86"/>
    <mergeCell ref="B89:K89"/>
    <mergeCell ref="B60:K60"/>
    <mergeCell ref="B61:B70"/>
    <mergeCell ref="C64:K64"/>
    <mergeCell ref="C68:K68"/>
    <mergeCell ref="B71:K71"/>
    <mergeCell ref="B72:B81"/>
    <mergeCell ref="C75:K75"/>
    <mergeCell ref="C79:K79"/>
  </mergeCells>
  <printOptions horizontalCentered="1"/>
  <pageMargins left="0.25" right="0.25" top="0.5" bottom="0" header="0" footer="0.25"/>
  <pageSetup scale="46" fitToHeight="0" orientation="portrait" r:id="rId1"/>
  <headerFooter>
    <oddFooter xml:space="preserve">&amp;L&amp;8
Medicaid Analytics Lead: Rebecca Lebeau
Medicaid Analyst: Maria Narishkin
&amp;F&amp;A&amp;R&amp;10
Page &amp;P of &amp; 2
</oddFooter>
  </headerFooter>
  <ignoredErrors>
    <ignoredError sqref="D51:J5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1E2A-D1C8-4557-9FA9-302D71868A83}">
  <sheetPr>
    <tabColor theme="7"/>
  </sheetPr>
  <dimension ref="A1:EB486"/>
  <sheetViews>
    <sheetView workbookViewId="0"/>
    <sheetView workbookViewId="1"/>
  </sheetViews>
  <sheetFormatPr defaultColWidth="11" defaultRowHeight="15.75"/>
  <cols>
    <col min="1" max="1" width="1.375" style="225" customWidth="1"/>
    <col min="2" max="2" width="33.375" style="309" customWidth="1"/>
    <col min="3" max="3" width="54.25" style="225" customWidth="1"/>
    <col min="4" max="10" width="14.625" style="225" customWidth="1"/>
    <col min="11" max="11" width="11.75" style="292" customWidth="1"/>
    <col min="12" max="12" width="1.5" style="225" customWidth="1"/>
    <col min="13" max="14" width="15.625" style="225" customWidth="1"/>
    <col min="15" max="15" width="19.5" style="225" customWidth="1"/>
    <col min="16" max="20" width="15.625" style="225" customWidth="1"/>
    <col min="21" max="33" width="6.5" style="225" customWidth="1"/>
    <col min="34" max="16384" width="11" style="225"/>
  </cols>
  <sheetData>
    <row r="1" spans="1:132" ht="8.25" customHeight="1" thickBot="1"/>
    <row r="2" spans="1:132" ht="23.25" customHeight="1">
      <c r="B2" s="439" t="s">
        <v>205</v>
      </c>
      <c r="C2" s="440"/>
      <c r="D2" s="440"/>
      <c r="E2" s="440"/>
      <c r="F2" s="440"/>
      <c r="G2" s="440"/>
      <c r="H2" s="440"/>
      <c r="I2" s="440"/>
      <c r="J2" s="440"/>
      <c r="K2" s="441"/>
    </row>
    <row r="3" spans="1:132">
      <c r="B3" s="442"/>
      <c r="C3" s="443"/>
      <c r="D3" s="443"/>
      <c r="E3" s="443"/>
      <c r="F3" s="443"/>
      <c r="G3" s="443"/>
      <c r="H3" s="443"/>
      <c r="I3" s="443"/>
      <c r="J3" s="443"/>
      <c r="K3" s="444"/>
    </row>
    <row r="4" spans="1:132" ht="37.5" customHeight="1">
      <c r="B4" s="445"/>
      <c r="C4" s="446"/>
      <c r="D4" s="446"/>
      <c r="E4" s="446"/>
      <c r="F4" s="446"/>
      <c r="G4" s="446"/>
      <c r="H4" s="446"/>
      <c r="I4" s="446"/>
      <c r="J4" s="446"/>
      <c r="K4" s="447"/>
    </row>
    <row r="5" spans="1:132" ht="7.5" hidden="1" customHeight="1" thickBot="1">
      <c r="B5" s="448"/>
      <c r="C5" s="449"/>
      <c r="D5" s="449"/>
      <c r="E5" s="449"/>
      <c r="F5" s="449"/>
      <c r="G5" s="449"/>
      <c r="H5" s="449"/>
      <c r="I5" s="449"/>
      <c r="J5" s="449"/>
      <c r="K5" s="450"/>
    </row>
    <row r="6" spans="1:132" s="266" customFormat="1" ht="39.950000000000003" customHeight="1">
      <c r="A6" s="225"/>
      <c r="B6" s="451" t="s">
        <v>198</v>
      </c>
      <c r="C6" s="452"/>
      <c r="D6" s="310">
        <v>2014</v>
      </c>
      <c r="E6" s="234">
        <v>2015</v>
      </c>
      <c r="F6" s="234">
        <v>2016</v>
      </c>
      <c r="G6" s="314">
        <v>2017</v>
      </c>
      <c r="H6" s="234">
        <v>2018</v>
      </c>
      <c r="I6" s="234">
        <v>2019</v>
      </c>
      <c r="J6" s="234">
        <v>2020</v>
      </c>
      <c r="K6" s="325" t="s">
        <v>188</v>
      </c>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row>
    <row r="7" spans="1:132" ht="18" customHeight="1">
      <c r="B7" s="453" t="s">
        <v>179</v>
      </c>
      <c r="C7" s="311" t="s">
        <v>191</v>
      </c>
      <c r="D7" s="236">
        <v>11590</v>
      </c>
      <c r="E7" s="236">
        <v>11493</v>
      </c>
      <c r="F7" s="236">
        <v>11267</v>
      </c>
      <c r="G7" s="236">
        <v>11108</v>
      </c>
      <c r="H7" s="236">
        <v>11074</v>
      </c>
      <c r="I7" s="236">
        <v>11153</v>
      </c>
      <c r="J7" s="236">
        <v>11016</v>
      </c>
      <c r="K7" s="326">
        <f>(J7/I7)-1</f>
        <v>-1.2283690486864507E-2</v>
      </c>
    </row>
    <row r="8" spans="1:132" ht="18" customHeight="1">
      <c r="B8" s="454"/>
      <c r="C8" s="237" t="s">
        <v>181</v>
      </c>
      <c r="D8" s="238">
        <v>376</v>
      </c>
      <c r="E8" s="238">
        <v>377</v>
      </c>
      <c r="F8" s="238">
        <v>368</v>
      </c>
      <c r="G8" s="238">
        <v>391</v>
      </c>
      <c r="H8" s="238">
        <v>416</v>
      </c>
      <c r="I8" s="238">
        <v>424</v>
      </c>
      <c r="J8" s="238">
        <v>428</v>
      </c>
      <c r="K8" s="201">
        <f t="shared" ref="K8:K10" si="0">(J8/I8)-1</f>
        <v>9.4339622641510523E-3</v>
      </c>
    </row>
    <row r="9" spans="1:132" ht="18" customHeight="1">
      <c r="B9" s="454"/>
      <c r="C9" s="239" t="s">
        <v>4</v>
      </c>
      <c r="D9" s="190">
        <v>6812</v>
      </c>
      <c r="E9" s="190">
        <v>6883</v>
      </c>
      <c r="F9" s="190">
        <v>6877</v>
      </c>
      <c r="G9" s="190">
        <v>6558</v>
      </c>
      <c r="H9" s="190">
        <v>6541</v>
      </c>
      <c r="I9" s="190">
        <v>6762</v>
      </c>
      <c r="J9" s="190">
        <v>6655</v>
      </c>
      <c r="K9" s="200">
        <f t="shared" si="0"/>
        <v>-1.5823720792664919E-2</v>
      </c>
    </row>
    <row r="10" spans="1:132" ht="18" customHeight="1">
      <c r="B10" s="455"/>
      <c r="C10" s="313" t="s">
        <v>182</v>
      </c>
      <c r="D10" s="315">
        <v>3319</v>
      </c>
      <c r="E10" s="315">
        <v>3378</v>
      </c>
      <c r="F10" s="315">
        <v>3370</v>
      </c>
      <c r="G10" s="315">
        <v>3376</v>
      </c>
      <c r="H10" s="315">
        <v>3455</v>
      </c>
      <c r="I10" s="315">
        <v>3504</v>
      </c>
      <c r="J10" s="315">
        <v>3514</v>
      </c>
      <c r="K10" s="327">
        <f t="shared" si="0"/>
        <v>2.8538812785388057E-3</v>
      </c>
    </row>
    <row r="11" spans="1:132" ht="39.950000000000003" customHeight="1">
      <c r="B11" s="456" t="s">
        <v>202</v>
      </c>
      <c r="C11" s="457"/>
      <c r="D11" s="310">
        <v>2014</v>
      </c>
      <c r="E11" s="234">
        <v>2015</v>
      </c>
      <c r="F11" s="234">
        <v>2016</v>
      </c>
      <c r="G11" s="314">
        <v>2017</v>
      </c>
      <c r="H11" s="234">
        <v>2018</v>
      </c>
      <c r="I11" s="234">
        <v>2019</v>
      </c>
      <c r="J11" s="234">
        <v>2020</v>
      </c>
      <c r="K11" s="325" t="s">
        <v>188</v>
      </c>
    </row>
    <row r="12" spans="1:132" ht="18" customHeight="1">
      <c r="B12" s="453" t="s">
        <v>176</v>
      </c>
      <c r="C12" s="311" t="s">
        <v>191</v>
      </c>
      <c r="D12" s="236">
        <v>6431</v>
      </c>
      <c r="E12" s="236">
        <v>6339</v>
      </c>
      <c r="F12" s="236">
        <v>6040</v>
      </c>
      <c r="G12" s="236">
        <v>6075</v>
      </c>
      <c r="H12" s="236">
        <v>6008</v>
      </c>
      <c r="I12" s="236">
        <v>5962</v>
      </c>
      <c r="J12" s="236">
        <v>5615</v>
      </c>
      <c r="K12" s="326">
        <f>(J12/I12)-1</f>
        <v>-5.8201945655820153E-2</v>
      </c>
    </row>
    <row r="13" spans="1:132" ht="18" customHeight="1">
      <c r="B13" s="458"/>
      <c r="C13" s="241" t="s">
        <v>4</v>
      </c>
      <c r="D13" s="242">
        <v>888</v>
      </c>
      <c r="E13" s="242">
        <v>988</v>
      </c>
      <c r="F13" s="242">
        <v>1022</v>
      </c>
      <c r="G13" s="242">
        <v>1083</v>
      </c>
      <c r="H13" s="242">
        <v>1120</v>
      </c>
      <c r="I13" s="242">
        <v>1155</v>
      </c>
      <c r="J13" s="242">
        <v>1055</v>
      </c>
      <c r="K13" s="328">
        <f>(J13/I13)-1</f>
        <v>-8.6580086580086535E-2</v>
      </c>
    </row>
    <row r="14" spans="1:132" ht="8.1" hidden="1" customHeight="1">
      <c r="B14" s="448"/>
      <c r="C14" s="449"/>
      <c r="D14" s="449"/>
      <c r="E14" s="449"/>
      <c r="F14" s="449"/>
      <c r="G14" s="449"/>
      <c r="H14" s="449"/>
      <c r="I14" s="449"/>
      <c r="J14" s="449"/>
      <c r="K14" s="450"/>
      <c r="L14" s="335"/>
    </row>
    <row r="15" spans="1:132" ht="17.100000000000001" hidden="1" customHeight="1" thickBot="1">
      <c r="B15" s="448"/>
      <c r="C15" s="449"/>
      <c r="D15" s="449"/>
      <c r="E15" s="449"/>
      <c r="F15" s="449"/>
      <c r="G15" s="449"/>
      <c r="H15" s="449"/>
      <c r="I15" s="449"/>
      <c r="J15" s="449"/>
      <c r="K15" s="450"/>
      <c r="L15" s="335"/>
    </row>
    <row r="16" spans="1:132" s="266" customFormat="1" ht="39.950000000000003" customHeight="1">
      <c r="A16" s="225"/>
      <c r="B16" s="456" t="s">
        <v>201</v>
      </c>
      <c r="C16" s="497"/>
      <c r="D16" s="233">
        <v>2014</v>
      </c>
      <c r="E16" s="234">
        <v>2015</v>
      </c>
      <c r="F16" s="234">
        <v>2016</v>
      </c>
      <c r="G16" s="314">
        <v>2017</v>
      </c>
      <c r="H16" s="234">
        <v>2018</v>
      </c>
      <c r="I16" s="234">
        <v>2019</v>
      </c>
      <c r="J16" s="234">
        <v>2020</v>
      </c>
      <c r="K16" s="325" t="s">
        <v>188</v>
      </c>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row>
    <row r="17" spans="1:132" ht="16.5" customHeight="1">
      <c r="B17" s="329" t="s">
        <v>173</v>
      </c>
      <c r="C17" s="316" t="s">
        <v>192</v>
      </c>
      <c r="D17" s="243">
        <v>155</v>
      </c>
      <c r="E17" s="243">
        <v>106</v>
      </c>
      <c r="F17" s="317">
        <v>98</v>
      </c>
      <c r="G17" s="244">
        <v>83</v>
      </c>
      <c r="H17" s="243">
        <v>98</v>
      </c>
      <c r="I17" s="243">
        <v>93</v>
      </c>
      <c r="J17" s="243">
        <v>118</v>
      </c>
      <c r="K17" s="330">
        <f>(J17/I17)-1</f>
        <v>0.26881720430107525</v>
      </c>
      <c r="M17" s="281"/>
      <c r="N17" s="281"/>
      <c r="O17" s="281"/>
      <c r="P17" s="281"/>
    </row>
    <row r="18" spans="1:132" ht="27" hidden="1" customHeight="1">
      <c r="B18" s="331"/>
      <c r="C18" s="245"/>
      <c r="D18" s="245"/>
      <c r="E18" s="245"/>
      <c r="F18" s="245"/>
      <c r="G18" s="245"/>
      <c r="H18" s="245"/>
      <c r="I18" s="245"/>
      <c r="J18" s="245"/>
      <c r="K18" s="332"/>
      <c r="M18" s="225" t="s">
        <v>177</v>
      </c>
    </row>
    <row r="19" spans="1:132" ht="7.5" hidden="1" customHeight="1">
      <c r="B19" s="331"/>
      <c r="C19" s="245"/>
      <c r="D19" s="245"/>
      <c r="E19" s="245"/>
      <c r="F19" s="245"/>
      <c r="G19" s="245"/>
      <c r="H19" s="245"/>
      <c r="I19" s="245"/>
      <c r="J19" s="245"/>
      <c r="K19" s="332"/>
    </row>
    <row r="20" spans="1:132" s="266" customFormat="1" ht="39.950000000000003" customHeight="1">
      <c r="A20" s="225"/>
      <c r="B20" s="456" t="s">
        <v>200</v>
      </c>
      <c r="C20" s="457"/>
      <c r="D20" s="310">
        <v>2014</v>
      </c>
      <c r="E20" s="234">
        <v>2015</v>
      </c>
      <c r="F20" s="234">
        <v>2016</v>
      </c>
      <c r="G20" s="234">
        <v>2017</v>
      </c>
      <c r="H20" s="234">
        <v>2018</v>
      </c>
      <c r="I20" s="234">
        <v>2019</v>
      </c>
      <c r="J20" s="234">
        <v>2020</v>
      </c>
      <c r="K20" s="325" t="s">
        <v>188</v>
      </c>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row>
    <row r="21" spans="1:132" ht="17.100000000000001" customHeight="1">
      <c r="B21" s="498" t="s">
        <v>197</v>
      </c>
      <c r="C21" s="312" t="s">
        <v>10</v>
      </c>
      <c r="D21" s="236">
        <v>3797</v>
      </c>
      <c r="E21" s="236">
        <v>3824</v>
      </c>
      <c r="F21" s="236">
        <v>3894</v>
      </c>
      <c r="G21" s="236">
        <v>3729</v>
      </c>
      <c r="H21" s="236">
        <v>3717</v>
      </c>
      <c r="I21" s="236">
        <v>3682</v>
      </c>
      <c r="J21" s="236">
        <v>3755</v>
      </c>
      <c r="K21" s="326">
        <f t="shared" ref="K21:K43" si="1">(J21/I21)-1</f>
        <v>1.9826181423139522E-2</v>
      </c>
      <c r="L21" s="286"/>
    </row>
    <row r="22" spans="1:132" ht="17.100000000000001" customHeight="1">
      <c r="B22" s="498"/>
      <c r="C22" s="248" t="s">
        <v>11</v>
      </c>
      <c r="D22" s="240">
        <v>571</v>
      </c>
      <c r="E22" s="240">
        <v>739</v>
      </c>
      <c r="F22" s="240">
        <v>691</v>
      </c>
      <c r="G22" s="240">
        <v>639</v>
      </c>
      <c r="H22" s="240">
        <v>652</v>
      </c>
      <c r="I22" s="240">
        <v>707</v>
      </c>
      <c r="J22" s="240">
        <v>654</v>
      </c>
      <c r="K22" s="200">
        <f t="shared" si="1"/>
        <v>-7.4964639321075E-2</v>
      </c>
    </row>
    <row r="23" spans="1:132" ht="17.100000000000001" customHeight="1">
      <c r="B23" s="498"/>
      <c r="C23" s="248" t="s">
        <v>12</v>
      </c>
      <c r="D23" s="190">
        <v>601</v>
      </c>
      <c r="E23" s="190">
        <v>617</v>
      </c>
      <c r="F23" s="190">
        <v>591</v>
      </c>
      <c r="G23" s="190">
        <v>542</v>
      </c>
      <c r="H23" s="190">
        <v>542</v>
      </c>
      <c r="I23" s="190">
        <v>609</v>
      </c>
      <c r="J23" s="190">
        <v>651</v>
      </c>
      <c r="K23" s="200">
        <f t="shared" si="1"/>
        <v>6.8965517241379226E-2</v>
      </c>
    </row>
    <row r="24" spans="1:132" ht="17.100000000000001" customHeight="1">
      <c r="B24" s="498"/>
      <c r="C24" s="248" t="s">
        <v>13</v>
      </c>
      <c r="D24" s="240">
        <v>351</v>
      </c>
      <c r="E24" s="240">
        <v>285</v>
      </c>
      <c r="F24" s="240">
        <v>278</v>
      </c>
      <c r="G24" s="240">
        <v>277</v>
      </c>
      <c r="H24" s="240">
        <v>273</v>
      </c>
      <c r="I24" s="240">
        <v>302</v>
      </c>
      <c r="J24" s="240">
        <v>361</v>
      </c>
      <c r="K24" s="200">
        <f t="shared" si="1"/>
        <v>0.19536423841059603</v>
      </c>
    </row>
    <row r="25" spans="1:132" ht="17.100000000000001" customHeight="1">
      <c r="B25" s="498"/>
      <c r="C25" s="248" t="s">
        <v>19</v>
      </c>
      <c r="D25" s="240">
        <v>273</v>
      </c>
      <c r="E25" s="240">
        <v>275</v>
      </c>
      <c r="F25" s="240">
        <v>279</v>
      </c>
      <c r="G25" s="240">
        <v>280</v>
      </c>
      <c r="H25" s="240">
        <v>291</v>
      </c>
      <c r="I25" s="240">
        <v>321</v>
      </c>
      <c r="J25" s="240">
        <v>356</v>
      </c>
      <c r="K25" s="200">
        <f t="shared" si="1"/>
        <v>0.10903426791277249</v>
      </c>
      <c r="M25" s="225" t="s">
        <v>177</v>
      </c>
    </row>
    <row r="26" spans="1:132" ht="17.100000000000001" customHeight="1">
      <c r="B26" s="498"/>
      <c r="C26" s="248" t="s">
        <v>15</v>
      </c>
      <c r="D26" s="240">
        <v>73</v>
      </c>
      <c r="E26" s="240">
        <v>55</v>
      </c>
      <c r="F26" s="240">
        <v>73</v>
      </c>
      <c r="G26" s="240">
        <v>83</v>
      </c>
      <c r="H26" s="240">
        <v>104</v>
      </c>
      <c r="I26" s="240">
        <v>129</v>
      </c>
      <c r="J26" s="240">
        <v>150</v>
      </c>
      <c r="K26" s="200">
        <f t="shared" si="1"/>
        <v>0.16279069767441867</v>
      </c>
    </row>
    <row r="27" spans="1:132" ht="17.100000000000001" customHeight="1">
      <c r="B27" s="499"/>
      <c r="C27" s="249" t="s">
        <v>189</v>
      </c>
      <c r="D27" s="240">
        <v>426</v>
      </c>
      <c r="E27" s="240">
        <v>425</v>
      </c>
      <c r="F27" s="240">
        <v>418</v>
      </c>
      <c r="G27" s="240">
        <v>426</v>
      </c>
      <c r="H27" s="240">
        <v>452</v>
      </c>
      <c r="I27" s="240">
        <v>468</v>
      </c>
      <c r="J27" s="240">
        <v>471</v>
      </c>
      <c r="K27" s="200">
        <f t="shared" si="1"/>
        <v>6.4102564102563875E-3</v>
      </c>
    </row>
    <row r="28" spans="1:132" ht="8.1" customHeight="1">
      <c r="B28" s="433"/>
      <c r="C28" s="434"/>
      <c r="D28" s="435"/>
      <c r="E28" s="435"/>
      <c r="F28" s="435"/>
      <c r="G28" s="435"/>
      <c r="H28" s="435"/>
      <c r="I28" s="435"/>
      <c r="J28" s="435"/>
      <c r="K28" s="436"/>
    </row>
    <row r="29" spans="1:132" ht="17.100000000000001" customHeight="1">
      <c r="B29" s="437" t="s">
        <v>157</v>
      </c>
      <c r="C29" s="248" t="s">
        <v>10</v>
      </c>
      <c r="D29" s="240">
        <v>1414</v>
      </c>
      <c r="E29" s="240">
        <v>1384</v>
      </c>
      <c r="F29" s="240">
        <v>1415</v>
      </c>
      <c r="G29" s="240">
        <v>1223</v>
      </c>
      <c r="H29" s="240">
        <v>1107</v>
      </c>
      <c r="I29" s="240">
        <v>1065</v>
      </c>
      <c r="J29" s="240">
        <v>1007</v>
      </c>
      <c r="K29" s="200">
        <f t="shared" si="1"/>
        <v>-5.4460093896713579E-2</v>
      </c>
    </row>
    <row r="30" spans="1:132" ht="17.100000000000001" customHeight="1">
      <c r="B30" s="437"/>
      <c r="C30" s="248" t="s">
        <v>11</v>
      </c>
      <c r="D30" s="240">
        <v>527</v>
      </c>
      <c r="E30" s="240">
        <v>606</v>
      </c>
      <c r="F30" s="240">
        <v>579</v>
      </c>
      <c r="G30" s="240">
        <v>525</v>
      </c>
      <c r="H30" s="240">
        <v>497</v>
      </c>
      <c r="I30" s="240">
        <v>487</v>
      </c>
      <c r="J30" s="240">
        <v>461</v>
      </c>
      <c r="K30" s="200">
        <f t="shared" si="1"/>
        <v>-5.3388090349075989E-2</v>
      </c>
    </row>
    <row r="31" spans="1:132" ht="17.100000000000001" customHeight="1">
      <c r="B31" s="437"/>
      <c r="C31" s="248" t="s">
        <v>12</v>
      </c>
      <c r="D31" s="240">
        <v>133</v>
      </c>
      <c r="E31" s="240">
        <v>142</v>
      </c>
      <c r="F31" s="240">
        <v>148</v>
      </c>
      <c r="G31" s="240">
        <v>158</v>
      </c>
      <c r="H31" s="240">
        <v>178</v>
      </c>
      <c r="I31" s="240">
        <v>186</v>
      </c>
      <c r="J31" s="240">
        <v>180</v>
      </c>
      <c r="K31" s="200">
        <f t="shared" si="1"/>
        <v>-3.2258064516129004E-2</v>
      </c>
    </row>
    <row r="32" spans="1:132" ht="17.100000000000001" customHeight="1">
      <c r="B32" s="437"/>
      <c r="C32" s="248" t="s">
        <v>13</v>
      </c>
      <c r="D32" s="240">
        <v>200</v>
      </c>
      <c r="E32" s="240">
        <v>158</v>
      </c>
      <c r="F32" s="240">
        <v>144</v>
      </c>
      <c r="G32" s="240">
        <v>146</v>
      </c>
      <c r="H32" s="240">
        <v>158</v>
      </c>
      <c r="I32" s="240">
        <v>175</v>
      </c>
      <c r="J32" s="240">
        <v>194</v>
      </c>
      <c r="K32" s="200">
        <f t="shared" si="1"/>
        <v>0.10857142857142854</v>
      </c>
    </row>
    <row r="33" spans="1:132" ht="17.100000000000001" customHeight="1">
      <c r="B33" s="437"/>
      <c r="C33" s="248" t="s">
        <v>19</v>
      </c>
      <c r="D33" s="240">
        <v>60</v>
      </c>
      <c r="E33" s="240">
        <v>61</v>
      </c>
      <c r="F33" s="240">
        <v>49</v>
      </c>
      <c r="G33" s="240">
        <v>56</v>
      </c>
      <c r="H33" s="240">
        <v>46</v>
      </c>
      <c r="I33" s="240">
        <v>55</v>
      </c>
      <c r="J33" s="240">
        <v>76</v>
      </c>
      <c r="K33" s="200">
        <f t="shared" si="1"/>
        <v>0.38181818181818183</v>
      </c>
    </row>
    <row r="34" spans="1:132" ht="17.100000000000001" customHeight="1">
      <c r="B34" s="437"/>
      <c r="C34" s="248" t="s">
        <v>15</v>
      </c>
      <c r="D34" s="240">
        <v>27</v>
      </c>
      <c r="E34" s="240">
        <v>33</v>
      </c>
      <c r="F34" s="240">
        <v>45</v>
      </c>
      <c r="G34" s="240">
        <v>48</v>
      </c>
      <c r="H34" s="240">
        <v>64</v>
      </c>
      <c r="I34" s="240">
        <v>95</v>
      </c>
      <c r="J34" s="240">
        <v>110</v>
      </c>
      <c r="K34" s="200">
        <f t="shared" si="1"/>
        <v>0.15789473684210531</v>
      </c>
    </row>
    <row r="35" spans="1:132" ht="17.100000000000001" customHeight="1">
      <c r="B35" s="438"/>
      <c r="C35" s="249" t="s">
        <v>189</v>
      </c>
      <c r="D35" s="250">
        <v>4079</v>
      </c>
      <c r="E35" s="250">
        <v>4008</v>
      </c>
      <c r="F35" s="250">
        <v>3981</v>
      </c>
      <c r="G35" s="250">
        <v>3685</v>
      </c>
      <c r="H35" s="250">
        <v>3779</v>
      </c>
      <c r="I35" s="250">
        <v>3954</v>
      </c>
      <c r="J35" s="250">
        <v>3963</v>
      </c>
      <c r="K35" s="333">
        <f t="shared" si="1"/>
        <v>2.2761760242793194E-3</v>
      </c>
    </row>
    <row r="36" spans="1:132" ht="8.1" customHeight="1">
      <c r="B36" s="484"/>
      <c r="C36" s="434"/>
      <c r="D36" s="434"/>
      <c r="E36" s="434"/>
      <c r="F36" s="434"/>
      <c r="G36" s="434"/>
      <c r="H36" s="434"/>
      <c r="I36" s="434"/>
      <c r="J36" s="434"/>
      <c r="K36" s="485"/>
    </row>
    <row r="37" spans="1:132" ht="17.100000000000001" customHeight="1">
      <c r="B37" s="486" t="s">
        <v>18</v>
      </c>
      <c r="C37" s="248" t="s">
        <v>10</v>
      </c>
      <c r="D37" s="189">
        <f>D21+D29</f>
        <v>5211</v>
      </c>
      <c r="E37" s="189">
        <f t="shared" ref="E37:J37" si="2">E21+E29</f>
        <v>5208</v>
      </c>
      <c r="F37" s="189">
        <f t="shared" si="2"/>
        <v>5309</v>
      </c>
      <c r="G37" s="189">
        <f t="shared" si="2"/>
        <v>4952</v>
      </c>
      <c r="H37" s="189">
        <f t="shared" si="2"/>
        <v>4824</v>
      </c>
      <c r="I37" s="189">
        <f t="shared" si="2"/>
        <v>4747</v>
      </c>
      <c r="J37" s="189">
        <f t="shared" si="2"/>
        <v>4762</v>
      </c>
      <c r="K37" s="200">
        <f t="shared" si="1"/>
        <v>3.1598904571308317E-3</v>
      </c>
    </row>
    <row r="38" spans="1:132" ht="17.100000000000001" customHeight="1">
      <c r="B38" s="486"/>
      <c r="C38" s="248" t="s">
        <v>11</v>
      </c>
      <c r="D38" s="189">
        <f t="shared" ref="D38:J43" si="3">D22+D30</f>
        <v>1098</v>
      </c>
      <c r="E38" s="189">
        <f t="shared" si="3"/>
        <v>1345</v>
      </c>
      <c r="F38" s="189">
        <f t="shared" si="3"/>
        <v>1270</v>
      </c>
      <c r="G38" s="189">
        <f t="shared" si="3"/>
        <v>1164</v>
      </c>
      <c r="H38" s="189">
        <f t="shared" si="3"/>
        <v>1149</v>
      </c>
      <c r="I38" s="189">
        <f t="shared" si="3"/>
        <v>1194</v>
      </c>
      <c r="J38" s="189">
        <f t="shared" si="3"/>
        <v>1115</v>
      </c>
      <c r="K38" s="200">
        <f t="shared" si="1"/>
        <v>-6.6164154103852568E-2</v>
      </c>
    </row>
    <row r="39" spans="1:132" ht="17.100000000000001" customHeight="1">
      <c r="B39" s="486"/>
      <c r="C39" s="248" t="s">
        <v>12</v>
      </c>
      <c r="D39" s="189">
        <f t="shared" si="3"/>
        <v>734</v>
      </c>
      <c r="E39" s="189">
        <f t="shared" si="3"/>
        <v>759</v>
      </c>
      <c r="F39" s="189">
        <f t="shared" si="3"/>
        <v>739</v>
      </c>
      <c r="G39" s="189">
        <f t="shared" si="3"/>
        <v>700</v>
      </c>
      <c r="H39" s="189">
        <f t="shared" si="3"/>
        <v>720</v>
      </c>
      <c r="I39" s="189">
        <f t="shared" si="3"/>
        <v>795</v>
      </c>
      <c r="J39" s="189">
        <f t="shared" si="3"/>
        <v>831</v>
      </c>
      <c r="K39" s="200">
        <f t="shared" si="1"/>
        <v>4.5283018867924518E-2</v>
      </c>
    </row>
    <row r="40" spans="1:132" ht="17.100000000000001" customHeight="1">
      <c r="B40" s="486"/>
      <c r="C40" s="248" t="s">
        <v>13</v>
      </c>
      <c r="D40" s="189">
        <f t="shared" si="3"/>
        <v>551</v>
      </c>
      <c r="E40" s="189">
        <f t="shared" si="3"/>
        <v>443</v>
      </c>
      <c r="F40" s="189">
        <f t="shared" si="3"/>
        <v>422</v>
      </c>
      <c r="G40" s="189">
        <f t="shared" si="3"/>
        <v>423</v>
      </c>
      <c r="H40" s="189">
        <f t="shared" si="3"/>
        <v>431</v>
      </c>
      <c r="I40" s="189">
        <f t="shared" si="3"/>
        <v>477</v>
      </c>
      <c r="J40" s="189">
        <f t="shared" si="3"/>
        <v>555</v>
      </c>
      <c r="K40" s="200">
        <f t="shared" si="1"/>
        <v>0.16352201257861632</v>
      </c>
    </row>
    <row r="41" spans="1:132" ht="17.100000000000001" customHeight="1">
      <c r="B41" s="486"/>
      <c r="C41" s="248" t="s">
        <v>19</v>
      </c>
      <c r="D41" s="190">
        <f t="shared" si="3"/>
        <v>333</v>
      </c>
      <c r="E41" s="190">
        <f t="shared" si="3"/>
        <v>336</v>
      </c>
      <c r="F41" s="190">
        <f t="shared" si="3"/>
        <v>328</v>
      </c>
      <c r="G41" s="190">
        <f t="shared" si="3"/>
        <v>336</v>
      </c>
      <c r="H41" s="190">
        <f t="shared" si="3"/>
        <v>337</v>
      </c>
      <c r="I41" s="190">
        <f t="shared" si="3"/>
        <v>376</v>
      </c>
      <c r="J41" s="190">
        <f t="shared" si="3"/>
        <v>432</v>
      </c>
      <c r="K41" s="200">
        <f t="shared" si="1"/>
        <v>0.14893617021276606</v>
      </c>
    </row>
    <row r="42" spans="1:132" ht="17.100000000000001" customHeight="1">
      <c r="B42" s="486"/>
      <c r="C42" s="248" t="s">
        <v>15</v>
      </c>
      <c r="D42" s="189">
        <f t="shared" si="3"/>
        <v>100</v>
      </c>
      <c r="E42" s="189">
        <f t="shared" si="3"/>
        <v>88</v>
      </c>
      <c r="F42" s="189">
        <f t="shared" si="3"/>
        <v>118</v>
      </c>
      <c r="G42" s="189">
        <f t="shared" si="3"/>
        <v>131</v>
      </c>
      <c r="H42" s="189">
        <f t="shared" si="3"/>
        <v>168</v>
      </c>
      <c r="I42" s="189">
        <f t="shared" si="3"/>
        <v>224</v>
      </c>
      <c r="J42" s="189">
        <f t="shared" si="3"/>
        <v>260</v>
      </c>
      <c r="K42" s="200">
        <f t="shared" si="1"/>
        <v>0.16071428571428581</v>
      </c>
    </row>
    <row r="43" spans="1:132" ht="17.100000000000001" customHeight="1">
      <c r="B43" s="575"/>
      <c r="C43" s="251" t="s">
        <v>190</v>
      </c>
      <c r="D43" s="223">
        <f t="shared" si="3"/>
        <v>4505</v>
      </c>
      <c r="E43" s="223">
        <f t="shared" si="3"/>
        <v>4433</v>
      </c>
      <c r="F43" s="223">
        <f t="shared" si="3"/>
        <v>4399</v>
      </c>
      <c r="G43" s="223">
        <f t="shared" si="3"/>
        <v>4111</v>
      </c>
      <c r="H43" s="223">
        <f t="shared" si="3"/>
        <v>4231</v>
      </c>
      <c r="I43" s="223">
        <f t="shared" si="3"/>
        <v>4422</v>
      </c>
      <c r="J43" s="223">
        <f t="shared" si="3"/>
        <v>4434</v>
      </c>
      <c r="K43" s="328">
        <f t="shared" si="1"/>
        <v>2.7137042062415073E-3</v>
      </c>
    </row>
    <row r="44" spans="1:132" ht="8.1" hidden="1" customHeight="1">
      <c r="B44" s="491"/>
      <c r="C44" s="492"/>
      <c r="D44" s="492"/>
      <c r="E44" s="492"/>
      <c r="F44" s="492"/>
      <c r="G44" s="492"/>
      <c r="H44" s="492"/>
      <c r="I44" s="492"/>
      <c r="J44" s="492"/>
      <c r="K44" s="493"/>
    </row>
    <row r="45" spans="1:132" ht="17.100000000000001" hidden="1" customHeight="1">
      <c r="B45" s="491"/>
      <c r="C45" s="492"/>
      <c r="D45" s="492"/>
      <c r="E45" s="492"/>
      <c r="F45" s="492"/>
      <c r="G45" s="492"/>
      <c r="H45" s="492"/>
      <c r="I45" s="492"/>
      <c r="J45" s="492"/>
      <c r="K45" s="493"/>
    </row>
    <row r="46" spans="1:132" s="266" customFormat="1" ht="39.950000000000003" customHeight="1">
      <c r="A46" s="225"/>
      <c r="B46" s="456" t="s">
        <v>199</v>
      </c>
      <c r="C46" s="457"/>
      <c r="D46" s="310">
        <v>2014</v>
      </c>
      <c r="E46" s="234">
        <v>2015</v>
      </c>
      <c r="F46" s="234">
        <v>2016</v>
      </c>
      <c r="G46" s="314">
        <v>2017</v>
      </c>
      <c r="H46" s="234">
        <v>2018</v>
      </c>
      <c r="I46" s="234">
        <v>2019</v>
      </c>
      <c r="J46" s="234">
        <v>2020</v>
      </c>
      <c r="K46" s="325" t="s">
        <v>188</v>
      </c>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row>
    <row r="47" spans="1:132" ht="17.100000000000001" customHeight="1">
      <c r="B47" s="499" t="s">
        <v>22</v>
      </c>
      <c r="C47" s="312" t="s">
        <v>183</v>
      </c>
      <c r="D47" s="252">
        <v>246789800</v>
      </c>
      <c r="E47" s="252">
        <v>249956406</v>
      </c>
      <c r="F47" s="252">
        <v>236185390</v>
      </c>
      <c r="G47" s="252">
        <v>241901595</v>
      </c>
      <c r="H47" s="252">
        <v>245244989</v>
      </c>
      <c r="I47" s="252">
        <v>237154055</v>
      </c>
      <c r="J47" s="252">
        <v>209840605</v>
      </c>
      <c r="K47" s="326">
        <f>(J47/I47)-1</f>
        <v>-0.11517176039853083</v>
      </c>
    </row>
    <row r="48" spans="1:132" ht="17.100000000000001" customHeight="1">
      <c r="B48" s="437"/>
      <c r="C48" s="248" t="s">
        <v>184</v>
      </c>
      <c r="D48" s="253">
        <v>28748648</v>
      </c>
      <c r="E48" s="253">
        <v>32041842</v>
      </c>
      <c r="F48" s="253">
        <v>32937454</v>
      </c>
      <c r="G48" s="253">
        <v>33239415</v>
      </c>
      <c r="H48" s="253">
        <v>34630589</v>
      </c>
      <c r="I48" s="253">
        <v>35109014</v>
      </c>
      <c r="J48" s="253">
        <v>30509907</v>
      </c>
      <c r="K48" s="200">
        <f t="shared" ref="K48:K88" si="4">(J48/I48)-1</f>
        <v>-0.13099504873591727</v>
      </c>
    </row>
    <row r="49" spans="1:12" ht="17.100000000000001" customHeight="1">
      <c r="B49" s="437"/>
      <c r="C49" s="254" t="s">
        <v>196</v>
      </c>
      <c r="D49" s="191"/>
      <c r="E49" s="191"/>
      <c r="F49" s="191"/>
      <c r="G49" s="191"/>
      <c r="H49" s="191"/>
      <c r="I49" s="191"/>
      <c r="J49" s="191">
        <f>SUM(D50:J50)</f>
        <v>21774449.890000001</v>
      </c>
      <c r="K49" s="200"/>
    </row>
    <row r="50" spans="1:12" ht="17.100000000000001" customHeight="1">
      <c r="B50" s="437"/>
      <c r="C50" s="254" t="s">
        <v>195</v>
      </c>
      <c r="D50" s="191">
        <v>0</v>
      </c>
      <c r="E50" s="191">
        <v>0</v>
      </c>
      <c r="F50" s="191">
        <v>251642.61</v>
      </c>
      <c r="G50" s="191">
        <v>1756476.11</v>
      </c>
      <c r="H50" s="191">
        <v>6156214.5300000003</v>
      </c>
      <c r="I50" s="191">
        <v>9206867.1600000001</v>
      </c>
      <c r="J50" s="255">
        <v>4403249.4800000004</v>
      </c>
      <c r="K50" s="201">
        <f t="shared" si="4"/>
        <v>-0.52174291173328924</v>
      </c>
    </row>
    <row r="51" spans="1:12" ht="17.100000000000001" customHeight="1">
      <c r="B51" s="437"/>
      <c r="C51" s="248" t="s">
        <v>27</v>
      </c>
      <c r="D51" s="192">
        <f>SUM(D47:D48)</f>
        <v>275538448</v>
      </c>
      <c r="E51" s="192">
        <f t="shared" ref="E51:J51" si="5">SUM(E47:E48)</f>
        <v>281998248</v>
      </c>
      <c r="F51" s="192">
        <f t="shared" si="5"/>
        <v>269122844</v>
      </c>
      <c r="G51" s="192">
        <f t="shared" si="5"/>
        <v>275141010</v>
      </c>
      <c r="H51" s="192">
        <f t="shared" si="5"/>
        <v>279875578</v>
      </c>
      <c r="I51" s="192">
        <f t="shared" si="5"/>
        <v>272263069</v>
      </c>
      <c r="J51" s="192">
        <f t="shared" si="5"/>
        <v>240350512</v>
      </c>
      <c r="K51" s="200">
        <f t="shared" si="4"/>
        <v>-0.11721221360360112</v>
      </c>
    </row>
    <row r="52" spans="1:12" s="336" customFormat="1" ht="8.1" customHeight="1">
      <c r="A52" s="225"/>
      <c r="B52" s="437"/>
      <c r="C52" s="494"/>
      <c r="D52" s="495"/>
      <c r="E52" s="495"/>
      <c r="F52" s="495"/>
      <c r="G52" s="495"/>
      <c r="H52" s="495"/>
      <c r="I52" s="495"/>
      <c r="J52" s="495"/>
      <c r="K52" s="496"/>
    </row>
    <row r="53" spans="1:12" ht="17.100000000000001" customHeight="1">
      <c r="B53" s="437"/>
      <c r="C53" s="248" t="s">
        <v>185</v>
      </c>
      <c r="D53" s="204">
        <f>D47/(D61+D47)</f>
        <v>0.83375266778519141</v>
      </c>
      <c r="E53" s="204">
        <f t="shared" ref="E53:J53" si="6">E47/(E61+E47)</f>
        <v>0.83776274354042912</v>
      </c>
      <c r="F53" s="204">
        <f t="shared" si="6"/>
        <v>0.83808264083358774</v>
      </c>
      <c r="G53" s="204">
        <f t="shared" si="6"/>
        <v>0.85299906959184579</v>
      </c>
      <c r="H53" s="204">
        <f t="shared" si="6"/>
        <v>0.85620774646264641</v>
      </c>
      <c r="I53" s="204">
        <f t="shared" si="6"/>
        <v>0.83048251694002162</v>
      </c>
      <c r="J53" s="204">
        <f t="shared" si="6"/>
        <v>0.78454659796111115</v>
      </c>
      <c r="K53" s="200">
        <f t="shared" si="4"/>
        <v>-5.5312325114519001E-2</v>
      </c>
    </row>
    <row r="54" spans="1:12" ht="17.100000000000001" customHeight="1">
      <c r="B54" s="437"/>
      <c r="C54" s="248" t="s">
        <v>186</v>
      </c>
      <c r="D54" s="194">
        <f>D47/D83</f>
        <v>0.75412232968050574</v>
      </c>
      <c r="E54" s="194">
        <f t="shared" ref="E54:J55" si="7">E47/E83</f>
        <v>0.75292934346011953</v>
      </c>
      <c r="F54" s="194">
        <f t="shared" si="7"/>
        <v>0.7500324491666216</v>
      </c>
      <c r="G54" s="194">
        <f t="shared" si="7"/>
        <v>0.75694670427844013</v>
      </c>
      <c r="H54" s="194">
        <f t="shared" si="7"/>
        <v>0.75299499786178825</v>
      </c>
      <c r="I54" s="194">
        <f t="shared" si="7"/>
        <v>0.73884557059123768</v>
      </c>
      <c r="J54" s="194">
        <f t="shared" si="7"/>
        <v>0.68759964763568748</v>
      </c>
      <c r="K54" s="200">
        <f t="shared" si="4"/>
        <v>-6.9359450736832917E-2</v>
      </c>
    </row>
    <row r="55" spans="1:12" ht="17.100000000000001" customHeight="1">
      <c r="B55" s="437"/>
      <c r="C55" s="248" t="s">
        <v>30</v>
      </c>
      <c r="D55" s="195">
        <f>D48/D84</f>
        <v>0.11737072811850656</v>
      </c>
      <c r="E55" s="195">
        <f t="shared" si="7"/>
        <v>0.12656893649513909</v>
      </c>
      <c r="F55" s="195">
        <f t="shared" si="7"/>
        <v>0.12945224423499271</v>
      </c>
      <c r="G55" s="195">
        <f t="shared" si="7"/>
        <v>0.12799079149346676</v>
      </c>
      <c r="H55" s="195">
        <f t="shared" si="7"/>
        <v>0.1289137514851306</v>
      </c>
      <c r="I55" s="195">
        <f t="shared" si="7"/>
        <v>0.12928706887632266</v>
      </c>
      <c r="J55" s="195">
        <f t="shared" si="7"/>
        <v>0.10966948872654608</v>
      </c>
      <c r="K55" s="200">
        <f t="shared" si="4"/>
        <v>-0.15173659918412219</v>
      </c>
    </row>
    <row r="56" spans="1:12" ht="17.100000000000001" customHeight="1">
      <c r="B56" s="437"/>
      <c r="C56" s="248" t="s">
        <v>31</v>
      </c>
      <c r="D56" s="195">
        <f>D51/D85</f>
        <v>0.48154796175157327</v>
      </c>
      <c r="E56" s="195">
        <f t="shared" ref="E56:J56" si="8">E51/E85</f>
        <v>0.48193640873153609</v>
      </c>
      <c r="F56" s="195">
        <f t="shared" si="8"/>
        <v>0.4726948838127481</v>
      </c>
      <c r="G56" s="195">
        <f t="shared" si="8"/>
        <v>0.4749730663432189</v>
      </c>
      <c r="H56" s="195">
        <f t="shared" si="8"/>
        <v>0.47091215963858113</v>
      </c>
      <c r="I56" s="195">
        <f t="shared" si="8"/>
        <v>0.45948642815826385</v>
      </c>
      <c r="J56" s="195">
        <f t="shared" si="8"/>
        <v>0.41199850570080182</v>
      </c>
      <c r="K56" s="200">
        <f t="shared" si="4"/>
        <v>-0.10335000023353347</v>
      </c>
    </row>
    <row r="57" spans="1:12" ht="8.1" customHeight="1">
      <c r="B57" s="437"/>
      <c r="C57" s="471"/>
      <c r="D57" s="472"/>
      <c r="E57" s="472"/>
      <c r="F57" s="472"/>
      <c r="G57" s="472"/>
      <c r="H57" s="472"/>
      <c r="I57" s="472"/>
      <c r="J57" s="472"/>
      <c r="K57" s="473"/>
    </row>
    <row r="58" spans="1:12" s="281" customFormat="1" ht="17.100000000000001" customHeight="1">
      <c r="A58" s="225"/>
      <c r="B58" s="437"/>
      <c r="C58" s="256" t="s">
        <v>194</v>
      </c>
      <c r="D58" s="253">
        <v>59344</v>
      </c>
      <c r="E58" s="253">
        <v>60822</v>
      </c>
      <c r="F58" s="253">
        <v>60534</v>
      </c>
      <c r="G58" s="253">
        <v>63110</v>
      </c>
      <c r="H58" s="253">
        <v>64505</v>
      </c>
      <c r="I58" s="253">
        <v>65053</v>
      </c>
      <c r="J58" s="253">
        <v>65221</v>
      </c>
      <c r="K58" s="334">
        <f t="shared" si="4"/>
        <v>2.582509645981057E-3</v>
      </c>
    </row>
    <row r="59" spans="1:12" s="281" customFormat="1" ht="17.100000000000001" customHeight="1">
      <c r="A59" s="225"/>
      <c r="B59" s="437"/>
      <c r="C59" s="256" t="s">
        <v>193</v>
      </c>
      <c r="D59" s="253">
        <v>63301</v>
      </c>
      <c r="E59" s="253">
        <v>64280</v>
      </c>
      <c r="F59" s="253">
        <v>65193</v>
      </c>
      <c r="G59" s="253">
        <v>66433</v>
      </c>
      <c r="H59" s="253">
        <v>67489</v>
      </c>
      <c r="I59" s="253">
        <v>68226</v>
      </c>
      <c r="J59" s="253">
        <v>69544</v>
      </c>
      <c r="K59" s="334">
        <f t="shared" si="4"/>
        <v>1.9318148506434429E-2</v>
      </c>
    </row>
    <row r="60" spans="1:12" ht="8.1" customHeight="1">
      <c r="B60" s="474"/>
      <c r="C60" s="475"/>
      <c r="D60" s="475"/>
      <c r="E60" s="475"/>
      <c r="F60" s="475"/>
      <c r="G60" s="475"/>
      <c r="H60" s="475"/>
      <c r="I60" s="475"/>
      <c r="J60" s="475"/>
      <c r="K60" s="476"/>
    </row>
    <row r="61" spans="1:12" ht="17.100000000000001" customHeight="1">
      <c r="B61" s="437" t="s">
        <v>178</v>
      </c>
      <c r="C61" s="248" t="s">
        <v>183</v>
      </c>
      <c r="D61" s="257">
        <v>49209013</v>
      </c>
      <c r="E61" s="257">
        <v>48405401</v>
      </c>
      <c r="F61" s="257">
        <v>45630959</v>
      </c>
      <c r="G61" s="257">
        <v>41687923</v>
      </c>
      <c r="H61" s="257">
        <v>41186651</v>
      </c>
      <c r="I61" s="257">
        <v>48407712</v>
      </c>
      <c r="J61" s="257">
        <v>57626752</v>
      </c>
      <c r="K61" s="200">
        <f t="shared" si="4"/>
        <v>0.1904456876623295</v>
      </c>
    </row>
    <row r="62" spans="1:12" ht="17.100000000000001" customHeight="1">
      <c r="B62" s="437"/>
      <c r="C62" s="248" t="s">
        <v>184</v>
      </c>
      <c r="D62" s="192">
        <v>28848501</v>
      </c>
      <c r="E62" s="192">
        <v>26414193</v>
      </c>
      <c r="F62" s="192">
        <v>24529065</v>
      </c>
      <c r="G62" s="192">
        <v>22670062</v>
      </c>
      <c r="H62" s="192">
        <v>21643616</v>
      </c>
      <c r="I62" s="192">
        <v>23842938</v>
      </c>
      <c r="J62" s="192">
        <v>27374156</v>
      </c>
      <c r="K62" s="200">
        <f t="shared" si="4"/>
        <v>0.14810330840939145</v>
      </c>
      <c r="L62" s="292"/>
    </row>
    <row r="63" spans="1:12" ht="17.100000000000001" customHeight="1">
      <c r="B63" s="437"/>
      <c r="C63" s="248" t="s">
        <v>27</v>
      </c>
      <c r="D63" s="192">
        <f>SUM(D61:D62)</f>
        <v>78057514</v>
      </c>
      <c r="E63" s="192">
        <f t="shared" ref="E63:J63" si="9">SUM(E61:E62)</f>
        <v>74819594</v>
      </c>
      <c r="F63" s="192">
        <f t="shared" si="9"/>
        <v>70160024</v>
      </c>
      <c r="G63" s="192">
        <f t="shared" si="9"/>
        <v>64357985</v>
      </c>
      <c r="H63" s="192">
        <f t="shared" si="9"/>
        <v>62830267</v>
      </c>
      <c r="I63" s="192">
        <f t="shared" si="9"/>
        <v>72250650</v>
      </c>
      <c r="J63" s="192">
        <f t="shared" si="9"/>
        <v>85000908</v>
      </c>
      <c r="K63" s="200">
        <f t="shared" si="4"/>
        <v>0.1764725715270381</v>
      </c>
      <c r="L63" s="292"/>
    </row>
    <row r="64" spans="1:12" ht="8.1" customHeight="1">
      <c r="B64" s="437"/>
      <c r="C64" s="471"/>
      <c r="D64" s="472"/>
      <c r="E64" s="472"/>
      <c r="F64" s="472"/>
      <c r="G64" s="472"/>
      <c r="H64" s="472"/>
      <c r="I64" s="472"/>
      <c r="J64" s="472"/>
      <c r="K64" s="473"/>
      <c r="L64" s="292"/>
    </row>
    <row r="65" spans="2:12" ht="17.100000000000001" customHeight="1">
      <c r="B65" s="437"/>
      <c r="C65" s="248" t="s">
        <v>187</v>
      </c>
      <c r="D65" s="194">
        <f>D61/D83</f>
        <v>0.15036932452167104</v>
      </c>
      <c r="E65" s="194">
        <f t="shared" ref="E65:J67" si="10">E61/E83</f>
        <v>0.14580881273694507</v>
      </c>
      <c r="F65" s="194">
        <f t="shared" si="10"/>
        <v>0.14490608388855761</v>
      </c>
      <c r="G65" s="194">
        <f t="shared" si="10"/>
        <v>0.13044782083005027</v>
      </c>
      <c r="H65" s="194">
        <f t="shared" si="10"/>
        <v>0.12645861718984691</v>
      </c>
      <c r="I65" s="194">
        <f t="shared" si="10"/>
        <v>0.15081261669194862</v>
      </c>
      <c r="J65" s="194">
        <f t="shared" si="10"/>
        <v>0.18882968036424194</v>
      </c>
      <c r="K65" s="200">
        <f t="shared" si="4"/>
        <v>0.25208145383451153</v>
      </c>
      <c r="L65" s="292"/>
    </row>
    <row r="66" spans="2:12" ht="17.100000000000001" customHeight="1">
      <c r="B66" s="437"/>
      <c r="C66" s="248" t="s">
        <v>30</v>
      </c>
      <c r="D66" s="194">
        <f>D62/D84</f>
        <v>0.11777839317861015</v>
      </c>
      <c r="E66" s="194">
        <f t="shared" si="10"/>
        <v>0.10433908001878753</v>
      </c>
      <c r="F66" s="194">
        <f t="shared" si="10"/>
        <v>9.6405220428877461E-2</v>
      </c>
      <c r="G66" s="194">
        <f t="shared" si="10"/>
        <v>8.7292726980482793E-2</v>
      </c>
      <c r="H66" s="194">
        <f t="shared" si="10"/>
        <v>8.0569225497827829E-2</v>
      </c>
      <c r="I66" s="194">
        <f t="shared" si="10"/>
        <v>8.7800345729444049E-2</v>
      </c>
      <c r="J66" s="194">
        <f t="shared" si="10"/>
        <v>9.8397864432714061E-2</v>
      </c>
      <c r="K66" s="200">
        <f t="shared" si="4"/>
        <v>0.12070019332185966</v>
      </c>
      <c r="L66" s="292"/>
    </row>
    <row r="67" spans="2:12" ht="17.100000000000001" customHeight="1">
      <c r="B67" s="437"/>
      <c r="C67" s="248" t="s">
        <v>31</v>
      </c>
      <c r="D67" s="194">
        <f>D63/D85</f>
        <v>0.13641811891926928</v>
      </c>
      <c r="E67" s="194">
        <f t="shared" si="10"/>
        <v>0.12786705836240367</v>
      </c>
      <c r="F67" s="194">
        <f t="shared" si="10"/>
        <v>0.12323102676850287</v>
      </c>
      <c r="G67" s="194">
        <f t="shared" si="10"/>
        <v>0.11110052070798493</v>
      </c>
      <c r="H67" s="194">
        <f t="shared" si="10"/>
        <v>0.10571675076143541</v>
      </c>
      <c r="I67" s="194">
        <f t="shared" si="10"/>
        <v>0.12193424992433648</v>
      </c>
      <c r="J67" s="194">
        <f t="shared" si="10"/>
        <v>0.14570489901519881</v>
      </c>
      <c r="K67" s="200">
        <f t="shared" si="4"/>
        <v>0.19494644946446682</v>
      </c>
      <c r="L67" s="292"/>
    </row>
    <row r="68" spans="2:12" ht="8.1" customHeight="1">
      <c r="B68" s="437"/>
      <c r="C68" s="471"/>
      <c r="D68" s="472"/>
      <c r="E68" s="472"/>
      <c r="F68" s="472"/>
      <c r="G68" s="472"/>
      <c r="H68" s="472"/>
      <c r="I68" s="472"/>
      <c r="J68" s="472"/>
      <c r="K68" s="473"/>
      <c r="L68" s="292"/>
    </row>
    <row r="69" spans="2:12" ht="17.100000000000001" customHeight="1">
      <c r="B69" s="437"/>
      <c r="C69" s="248" t="s">
        <v>194</v>
      </c>
      <c r="D69" s="253">
        <v>17802</v>
      </c>
      <c r="E69" s="253">
        <v>17044</v>
      </c>
      <c r="F69" s="253">
        <v>16063</v>
      </c>
      <c r="G69" s="253">
        <v>15554</v>
      </c>
      <c r="H69" s="253">
        <v>15331</v>
      </c>
      <c r="I69" s="253">
        <v>17706</v>
      </c>
      <c r="J69" s="253">
        <v>19912</v>
      </c>
      <c r="K69" s="200">
        <f t="shared" si="4"/>
        <v>0.12459053428216427</v>
      </c>
    </row>
    <row r="70" spans="2:12" ht="17.100000000000001" customHeight="1">
      <c r="B70" s="437"/>
      <c r="C70" s="248" t="s">
        <v>193</v>
      </c>
      <c r="D70" s="253">
        <v>18463</v>
      </c>
      <c r="E70" s="253">
        <v>16218</v>
      </c>
      <c r="F70" s="253">
        <v>14970</v>
      </c>
      <c r="G70" s="253">
        <v>15361</v>
      </c>
      <c r="H70" s="253">
        <v>15227</v>
      </c>
      <c r="I70" s="253">
        <v>17205</v>
      </c>
      <c r="J70" s="253">
        <v>20445</v>
      </c>
      <c r="K70" s="200">
        <f t="shared" si="4"/>
        <v>0.18831734960767221</v>
      </c>
    </row>
    <row r="71" spans="2:12" ht="8.1" customHeight="1">
      <c r="B71" s="474"/>
      <c r="C71" s="475"/>
      <c r="D71" s="475"/>
      <c r="E71" s="475"/>
      <c r="F71" s="475"/>
      <c r="G71" s="475"/>
      <c r="H71" s="475"/>
      <c r="I71" s="475"/>
      <c r="J71" s="475"/>
      <c r="K71" s="476"/>
    </row>
    <row r="72" spans="2:12" ht="17.100000000000001" customHeight="1">
      <c r="B72" s="437" t="s">
        <v>180</v>
      </c>
      <c r="C72" s="248" t="s">
        <v>183</v>
      </c>
      <c r="D72" s="257">
        <v>31255520</v>
      </c>
      <c r="E72" s="257">
        <v>33616762</v>
      </c>
      <c r="F72" s="257">
        <v>33083880</v>
      </c>
      <c r="G72" s="257">
        <v>35985947</v>
      </c>
      <c r="H72" s="257">
        <v>39261080</v>
      </c>
      <c r="I72" s="257">
        <v>35417426</v>
      </c>
      <c r="J72" s="257">
        <v>37711108</v>
      </c>
      <c r="K72" s="200">
        <f t="shared" si="4"/>
        <v>6.4761397397992804E-2</v>
      </c>
    </row>
    <row r="73" spans="2:12" ht="17.100000000000001" customHeight="1">
      <c r="B73" s="437"/>
      <c r="C73" s="248" t="s">
        <v>184</v>
      </c>
      <c r="D73" s="192">
        <v>187341674</v>
      </c>
      <c r="E73" s="192">
        <v>194701200</v>
      </c>
      <c r="F73" s="192">
        <v>196970584</v>
      </c>
      <c r="G73" s="192">
        <v>203792136</v>
      </c>
      <c r="H73" s="192">
        <v>212359580</v>
      </c>
      <c r="I73" s="192">
        <v>212606637</v>
      </c>
      <c r="J73" s="192">
        <v>220314617</v>
      </c>
      <c r="K73" s="200">
        <f t="shared" si="4"/>
        <v>3.625465370584835E-2</v>
      </c>
    </row>
    <row r="74" spans="2:12" ht="17.100000000000001" customHeight="1">
      <c r="B74" s="437"/>
      <c r="C74" s="248" t="s">
        <v>27</v>
      </c>
      <c r="D74" s="192">
        <f>SUM(D72:D73)</f>
        <v>218597194</v>
      </c>
      <c r="E74" s="192">
        <f t="shared" ref="E74:J74" si="11">SUM(E72:E73)</f>
        <v>228317962</v>
      </c>
      <c r="F74" s="192">
        <f t="shared" si="11"/>
        <v>230054464</v>
      </c>
      <c r="G74" s="192">
        <f t="shared" si="11"/>
        <v>239778083</v>
      </c>
      <c r="H74" s="192">
        <f t="shared" si="11"/>
        <v>251620660</v>
      </c>
      <c r="I74" s="192">
        <f t="shared" si="11"/>
        <v>248024063</v>
      </c>
      <c r="J74" s="192">
        <f t="shared" si="11"/>
        <v>258025725</v>
      </c>
      <c r="K74" s="200">
        <f t="shared" si="4"/>
        <v>4.0325369559001123E-2</v>
      </c>
    </row>
    <row r="75" spans="2:12" ht="8.1" customHeight="1">
      <c r="B75" s="437"/>
      <c r="C75" s="471"/>
      <c r="D75" s="472"/>
      <c r="E75" s="472"/>
      <c r="F75" s="472"/>
      <c r="G75" s="472"/>
      <c r="H75" s="472"/>
      <c r="I75" s="472"/>
      <c r="J75" s="472"/>
      <c r="K75" s="473"/>
    </row>
    <row r="76" spans="2:12" ht="17.100000000000001" customHeight="1">
      <c r="B76" s="437"/>
      <c r="C76" s="248" t="s">
        <v>187</v>
      </c>
      <c r="D76" s="196">
        <f>D72/D83</f>
        <v>9.5508345797823246E-2</v>
      </c>
      <c r="E76" s="196">
        <f t="shared" ref="E76:J78" si="12">E72/E83</f>
        <v>0.10126184380293536</v>
      </c>
      <c r="F76" s="196">
        <f t="shared" si="12"/>
        <v>0.1050614669448208</v>
      </c>
      <c r="G76" s="196">
        <f t="shared" si="12"/>
        <v>0.11260547489150959</v>
      </c>
      <c r="H76" s="196">
        <f t="shared" si="12"/>
        <v>0.12054638494836482</v>
      </c>
      <c r="I76" s="196">
        <f t="shared" si="12"/>
        <v>0.1103418127168137</v>
      </c>
      <c r="J76" s="196">
        <f t="shared" si="12"/>
        <v>0.12357067200007052</v>
      </c>
      <c r="K76" s="200">
        <f t="shared" si="4"/>
        <v>0.11988981291442058</v>
      </c>
    </row>
    <row r="77" spans="2:12" ht="17.100000000000001" customHeight="1">
      <c r="B77" s="437"/>
      <c r="C77" s="248" t="s">
        <v>30</v>
      </c>
      <c r="D77" s="197">
        <f>D73/D84</f>
        <v>0.76485087870288326</v>
      </c>
      <c r="E77" s="197">
        <f t="shared" si="12"/>
        <v>0.76909198348607344</v>
      </c>
      <c r="F77" s="197">
        <f t="shared" si="12"/>
        <v>0.77414253533612976</v>
      </c>
      <c r="G77" s="197">
        <f t="shared" si="12"/>
        <v>0.78471648152605045</v>
      </c>
      <c r="H77" s="197">
        <f t="shared" si="12"/>
        <v>0.79051702301704163</v>
      </c>
      <c r="I77" s="197">
        <f t="shared" si="12"/>
        <v>0.78291258539423325</v>
      </c>
      <c r="J77" s="197">
        <f t="shared" si="12"/>
        <v>0.79193264684073983</v>
      </c>
      <c r="K77" s="200">
        <f t="shared" si="4"/>
        <v>1.1521160362959915E-2</v>
      </c>
    </row>
    <row r="78" spans="2:12" ht="17.100000000000001" customHeight="1">
      <c r="B78" s="437"/>
      <c r="C78" s="248" t="s">
        <v>31</v>
      </c>
      <c r="D78" s="197">
        <f>D74/D85</f>
        <v>0.38203391932915742</v>
      </c>
      <c r="E78" s="197">
        <f t="shared" si="12"/>
        <v>0.39019653290606021</v>
      </c>
      <c r="F78" s="197">
        <f t="shared" si="12"/>
        <v>0.40407408941874901</v>
      </c>
      <c r="G78" s="197">
        <f t="shared" si="12"/>
        <v>0.41392641294879617</v>
      </c>
      <c r="H78" s="197">
        <f t="shared" si="12"/>
        <v>0.42337108959998343</v>
      </c>
      <c r="I78" s="197">
        <f t="shared" si="12"/>
        <v>0.41857932191739972</v>
      </c>
      <c r="J78" s="197">
        <f t="shared" si="12"/>
        <v>0.44229659528399934</v>
      </c>
      <c r="K78" s="200">
        <f t="shared" si="4"/>
        <v>5.6661359328399552E-2</v>
      </c>
    </row>
    <row r="79" spans="2:12" ht="8.1" customHeight="1">
      <c r="B79" s="437"/>
      <c r="C79" s="471"/>
      <c r="D79" s="472"/>
      <c r="E79" s="472"/>
      <c r="F79" s="472"/>
      <c r="G79" s="472"/>
      <c r="H79" s="472"/>
      <c r="I79" s="472"/>
      <c r="J79" s="472"/>
      <c r="K79" s="473"/>
    </row>
    <row r="80" spans="2:12" ht="17.100000000000001" customHeight="1">
      <c r="B80" s="437"/>
      <c r="C80" s="248" t="s">
        <v>194</v>
      </c>
      <c r="D80" s="253">
        <v>92469</v>
      </c>
      <c r="E80" s="253">
        <v>96704</v>
      </c>
      <c r="F80" s="253">
        <v>98816</v>
      </c>
      <c r="G80" s="253">
        <v>102251</v>
      </c>
      <c r="H80" s="253">
        <v>104496</v>
      </c>
      <c r="I80" s="253">
        <v>96281</v>
      </c>
      <c r="J80" s="253">
        <v>100330</v>
      </c>
      <c r="K80" s="200">
        <f t="shared" si="4"/>
        <v>4.2053987806524695E-2</v>
      </c>
    </row>
    <row r="81" spans="2:12" ht="17.100000000000001" customHeight="1">
      <c r="B81" s="437"/>
      <c r="C81" s="248" t="s">
        <v>193</v>
      </c>
      <c r="D81" s="253">
        <v>61387</v>
      </c>
      <c r="E81" s="253">
        <v>61552</v>
      </c>
      <c r="F81" s="253">
        <v>62376</v>
      </c>
      <c r="G81" s="253">
        <v>63683</v>
      </c>
      <c r="H81" s="253">
        <v>66420</v>
      </c>
      <c r="I81" s="253">
        <v>65467</v>
      </c>
      <c r="J81" s="253">
        <v>66438</v>
      </c>
      <c r="K81" s="200">
        <f t="shared" si="4"/>
        <v>1.4831900041242241E-2</v>
      </c>
    </row>
    <row r="82" spans="2:12" ht="8.1" customHeight="1">
      <c r="B82" s="474"/>
      <c r="C82" s="475"/>
      <c r="D82" s="475"/>
      <c r="E82" s="475"/>
      <c r="F82" s="475"/>
      <c r="G82" s="475"/>
      <c r="H82" s="475"/>
      <c r="I82" s="475"/>
      <c r="J82" s="475"/>
      <c r="K82" s="476"/>
    </row>
    <row r="83" spans="2:12" ht="17.100000000000001" customHeight="1">
      <c r="B83" s="483" t="s">
        <v>18</v>
      </c>
      <c r="C83" s="248" t="s">
        <v>183</v>
      </c>
      <c r="D83" s="198">
        <f t="shared" ref="D83:J84" si="13">D47+D61+D72</f>
        <v>327254333</v>
      </c>
      <c r="E83" s="198">
        <f t="shared" si="13"/>
        <v>331978569</v>
      </c>
      <c r="F83" s="198">
        <f t="shared" si="13"/>
        <v>314900229</v>
      </c>
      <c r="G83" s="198">
        <f t="shared" si="13"/>
        <v>319575465</v>
      </c>
      <c r="H83" s="198">
        <f t="shared" si="13"/>
        <v>325692720</v>
      </c>
      <c r="I83" s="198">
        <f t="shared" si="13"/>
        <v>320979193</v>
      </c>
      <c r="J83" s="198">
        <f t="shared" si="13"/>
        <v>305178465</v>
      </c>
      <c r="K83" s="200">
        <f t="shared" si="4"/>
        <v>-4.9226642550627919E-2</v>
      </c>
      <c r="L83" s="292"/>
    </row>
    <row r="84" spans="2:12" ht="17.100000000000001" customHeight="1">
      <c r="B84" s="483"/>
      <c r="C84" s="248" t="s">
        <v>184</v>
      </c>
      <c r="D84" s="198">
        <f t="shared" si="13"/>
        <v>244938823</v>
      </c>
      <c r="E84" s="198">
        <f t="shared" si="13"/>
        <v>253157235</v>
      </c>
      <c r="F84" s="198">
        <f t="shared" si="13"/>
        <v>254437103</v>
      </c>
      <c r="G84" s="198">
        <f t="shared" si="13"/>
        <v>259701613</v>
      </c>
      <c r="H84" s="198">
        <f t="shared" si="13"/>
        <v>268633785</v>
      </c>
      <c r="I84" s="198">
        <f t="shared" si="13"/>
        <v>271558589</v>
      </c>
      <c r="J84" s="198">
        <f t="shared" si="13"/>
        <v>278198680</v>
      </c>
      <c r="K84" s="200">
        <f t="shared" si="4"/>
        <v>2.4451780459059602E-2</v>
      </c>
      <c r="L84" s="292"/>
    </row>
    <row r="85" spans="2:12" ht="17.100000000000001" customHeight="1">
      <c r="B85" s="483"/>
      <c r="C85" s="248" t="s">
        <v>27</v>
      </c>
      <c r="D85" s="198">
        <f t="shared" ref="D85:J85" si="14">D51+D63+D74</f>
        <v>572193156</v>
      </c>
      <c r="E85" s="198">
        <f t="shared" si="14"/>
        <v>585135804</v>
      </c>
      <c r="F85" s="198">
        <f t="shared" si="14"/>
        <v>569337332</v>
      </c>
      <c r="G85" s="198">
        <f t="shared" si="14"/>
        <v>579277078</v>
      </c>
      <c r="H85" s="198">
        <f t="shared" si="14"/>
        <v>594326505</v>
      </c>
      <c r="I85" s="198">
        <f t="shared" si="14"/>
        <v>592537782</v>
      </c>
      <c r="J85" s="198">
        <f t="shared" si="14"/>
        <v>583377145</v>
      </c>
      <c r="K85" s="200">
        <f t="shared" si="4"/>
        <v>-1.5460004877798639E-2</v>
      </c>
      <c r="L85" s="292"/>
    </row>
    <row r="86" spans="2:12" ht="8.1" customHeight="1">
      <c r="B86" s="483"/>
      <c r="C86" s="471"/>
      <c r="D86" s="472"/>
      <c r="E86" s="472"/>
      <c r="F86" s="472"/>
      <c r="G86" s="472"/>
      <c r="H86" s="472"/>
      <c r="I86" s="472"/>
      <c r="J86" s="472"/>
      <c r="K86" s="473"/>
      <c r="L86" s="292"/>
    </row>
    <row r="87" spans="2:12" ht="17.100000000000001" customHeight="1">
      <c r="B87" s="483"/>
      <c r="C87" s="248" t="s">
        <v>194</v>
      </c>
      <c r="D87" s="199">
        <f t="shared" ref="D87:J87" si="15">D83/D7</f>
        <v>28235.921742881794</v>
      </c>
      <c r="E87" s="199">
        <f t="shared" si="15"/>
        <v>28885.283998955885</v>
      </c>
      <c r="F87" s="199">
        <f t="shared" si="15"/>
        <v>27948.897576994765</v>
      </c>
      <c r="G87" s="199">
        <f t="shared" si="15"/>
        <v>28769.847407274036</v>
      </c>
      <c r="H87" s="199">
        <f t="shared" si="15"/>
        <v>29410.576124255011</v>
      </c>
      <c r="I87" s="199">
        <f t="shared" si="15"/>
        <v>28779.628171792341</v>
      </c>
      <c r="J87" s="199">
        <f t="shared" si="15"/>
        <v>27703.201252723313</v>
      </c>
      <c r="K87" s="200">
        <f t="shared" si="4"/>
        <v>-3.7402391463975282E-2</v>
      </c>
      <c r="L87" s="292"/>
    </row>
    <row r="88" spans="2:12" ht="17.100000000000001" customHeight="1">
      <c r="B88" s="483"/>
      <c r="C88" s="248" t="s">
        <v>193</v>
      </c>
      <c r="D88" s="199">
        <f t="shared" ref="D88:J88" si="16">D84/D9</f>
        <v>35956.961685261304</v>
      </c>
      <c r="E88" s="199">
        <f t="shared" si="16"/>
        <v>36780.071916315559</v>
      </c>
      <c r="F88" s="199">
        <f t="shared" si="16"/>
        <v>36998.270030536572</v>
      </c>
      <c r="G88" s="199">
        <f t="shared" si="16"/>
        <v>39600.733912778283</v>
      </c>
      <c r="H88" s="199">
        <f t="shared" si="16"/>
        <v>41069.222595933345</v>
      </c>
      <c r="I88" s="199">
        <f t="shared" si="16"/>
        <v>40159.507394262051</v>
      </c>
      <c r="J88" s="199">
        <f t="shared" si="16"/>
        <v>41802.957175056348</v>
      </c>
      <c r="K88" s="200">
        <f t="shared" si="4"/>
        <v>4.0923056268093339E-2</v>
      </c>
      <c r="L88" s="292"/>
    </row>
    <row r="89" spans="2:12" ht="8.1" customHeight="1" thickBot="1">
      <c r="B89" s="459"/>
      <c r="C89" s="460"/>
      <c r="D89" s="460"/>
      <c r="E89" s="460"/>
      <c r="F89" s="460"/>
      <c r="G89" s="460"/>
      <c r="H89" s="460"/>
      <c r="I89" s="460"/>
      <c r="J89" s="460"/>
      <c r="K89" s="461"/>
    </row>
    <row r="90" spans="2:12" ht="9" customHeight="1">
      <c r="B90" s="225"/>
    </row>
    <row r="91" spans="2:12" ht="17.100000000000001" customHeight="1">
      <c r="B91" s="225"/>
    </row>
    <row r="92" spans="2:12" ht="17.100000000000001" customHeight="1">
      <c r="B92" s="225"/>
    </row>
    <row r="93" spans="2:12" ht="17.100000000000001" customHeight="1">
      <c r="B93" s="225"/>
    </row>
    <row r="94" spans="2:12" ht="17.100000000000001" customHeight="1">
      <c r="B94" s="225"/>
    </row>
    <row r="95" spans="2:12" ht="17.100000000000001" customHeight="1">
      <c r="B95" s="225"/>
    </row>
    <row r="96" spans="2:12" ht="17.100000000000001" customHeight="1">
      <c r="B96" s="225"/>
    </row>
    <row r="97" spans="2:2" ht="17.100000000000001" customHeight="1">
      <c r="B97" s="225"/>
    </row>
    <row r="98" spans="2:2" ht="17.100000000000001" customHeight="1">
      <c r="B98" s="225"/>
    </row>
    <row r="99" spans="2:2" ht="17.100000000000001" customHeight="1">
      <c r="B99" s="225"/>
    </row>
    <row r="100" spans="2:2" ht="17.100000000000001" customHeight="1">
      <c r="B100" s="225"/>
    </row>
    <row r="101" spans="2:2" ht="17.100000000000001" customHeight="1">
      <c r="B101" s="225"/>
    </row>
    <row r="102" spans="2:2" ht="17.100000000000001" customHeight="1">
      <c r="B102" s="225"/>
    </row>
    <row r="103" spans="2:2" ht="17.100000000000001" customHeight="1">
      <c r="B103" s="225"/>
    </row>
    <row r="104" spans="2:2" ht="17.100000000000001" customHeight="1">
      <c r="B104" s="225"/>
    </row>
    <row r="105" spans="2:2" ht="17.100000000000001" customHeight="1">
      <c r="B105" s="225"/>
    </row>
    <row r="106" spans="2:2" ht="17.100000000000001" customHeight="1">
      <c r="B106" s="225"/>
    </row>
    <row r="107" spans="2:2" ht="17.100000000000001" customHeight="1">
      <c r="B107" s="225"/>
    </row>
    <row r="108" spans="2:2" ht="17.100000000000001" customHeight="1">
      <c r="B108" s="225"/>
    </row>
    <row r="109" spans="2:2" ht="17.100000000000001" customHeight="1">
      <c r="B109" s="225"/>
    </row>
    <row r="110" spans="2:2" ht="17.100000000000001" customHeight="1">
      <c r="B110" s="225"/>
    </row>
    <row r="111" spans="2:2" ht="17.100000000000001" customHeight="1">
      <c r="B111" s="225"/>
    </row>
    <row r="112" spans="2:2" ht="17.100000000000001" customHeight="1">
      <c r="B112" s="225"/>
    </row>
    <row r="113" spans="2:2" ht="17.100000000000001" customHeight="1">
      <c r="B113" s="225"/>
    </row>
    <row r="114" spans="2:2" ht="17.100000000000001" customHeight="1">
      <c r="B114" s="225"/>
    </row>
    <row r="115" spans="2:2" ht="17.100000000000001" customHeight="1">
      <c r="B115" s="225"/>
    </row>
    <row r="116" spans="2:2" ht="17.100000000000001" customHeight="1">
      <c r="B116" s="225"/>
    </row>
    <row r="117" spans="2:2" ht="17.100000000000001" customHeight="1">
      <c r="B117" s="225"/>
    </row>
    <row r="118" spans="2:2" ht="17.100000000000001" customHeight="1">
      <c r="B118" s="225"/>
    </row>
    <row r="119" spans="2:2" ht="17.100000000000001" customHeight="1">
      <c r="B119" s="225"/>
    </row>
    <row r="120" spans="2:2" ht="17.100000000000001" customHeight="1">
      <c r="B120" s="225"/>
    </row>
    <row r="121" spans="2:2" ht="17.100000000000001" customHeight="1">
      <c r="B121" s="225"/>
    </row>
    <row r="122" spans="2:2" ht="17.100000000000001" customHeight="1">
      <c r="B122" s="225"/>
    </row>
    <row r="123" spans="2:2" ht="17.100000000000001" customHeight="1">
      <c r="B123" s="225"/>
    </row>
    <row r="124" spans="2:2" ht="17.100000000000001" customHeight="1">
      <c r="B124" s="225"/>
    </row>
    <row r="125" spans="2:2" ht="17.100000000000001" customHeight="1">
      <c r="B125" s="225"/>
    </row>
    <row r="126" spans="2:2" ht="17.100000000000001" customHeight="1">
      <c r="B126" s="225"/>
    </row>
    <row r="127" spans="2:2" ht="17.100000000000001" customHeight="1">
      <c r="B127" s="225"/>
    </row>
    <row r="128" spans="2:2" ht="17.100000000000001" customHeight="1">
      <c r="B128" s="225"/>
    </row>
    <row r="129" spans="2:2" ht="17.100000000000001" customHeight="1">
      <c r="B129" s="225"/>
    </row>
    <row r="130" spans="2:2" ht="17.100000000000001" customHeight="1">
      <c r="B130" s="225"/>
    </row>
    <row r="131" spans="2:2" ht="17.100000000000001" customHeight="1">
      <c r="B131" s="225"/>
    </row>
    <row r="132" spans="2:2" ht="17.100000000000001" customHeight="1">
      <c r="B132" s="225"/>
    </row>
    <row r="133" spans="2:2">
      <c r="B133" s="225"/>
    </row>
    <row r="134" spans="2:2">
      <c r="B134" s="225"/>
    </row>
    <row r="135" spans="2:2">
      <c r="B135" s="225"/>
    </row>
    <row r="136" spans="2:2">
      <c r="B136" s="225"/>
    </row>
    <row r="137" spans="2:2">
      <c r="B137" s="225"/>
    </row>
    <row r="138" spans="2:2">
      <c r="B138" s="225"/>
    </row>
    <row r="139" spans="2:2">
      <c r="B139" s="225"/>
    </row>
    <row r="140" spans="2:2">
      <c r="B140" s="225"/>
    </row>
    <row r="141" spans="2:2">
      <c r="B141" s="225"/>
    </row>
    <row r="142" spans="2:2">
      <c r="B142" s="225"/>
    </row>
    <row r="143" spans="2:2">
      <c r="B143" s="225"/>
    </row>
    <row r="144" spans="2:2">
      <c r="B144" s="225"/>
    </row>
    <row r="145" spans="2:2">
      <c r="B145" s="225"/>
    </row>
    <row r="146" spans="2:2">
      <c r="B146" s="225"/>
    </row>
    <row r="147" spans="2:2">
      <c r="B147" s="225"/>
    </row>
    <row r="148" spans="2:2">
      <c r="B148" s="225"/>
    </row>
    <row r="149" spans="2:2">
      <c r="B149" s="225"/>
    </row>
    <row r="150" spans="2:2">
      <c r="B150" s="225"/>
    </row>
    <row r="151" spans="2:2">
      <c r="B151" s="225"/>
    </row>
    <row r="152" spans="2:2">
      <c r="B152" s="225"/>
    </row>
    <row r="153" spans="2:2">
      <c r="B153" s="225"/>
    </row>
    <row r="154" spans="2:2">
      <c r="B154" s="225"/>
    </row>
    <row r="155" spans="2:2">
      <c r="B155" s="225"/>
    </row>
    <row r="156" spans="2:2">
      <c r="B156" s="225"/>
    </row>
    <row r="157" spans="2:2">
      <c r="B157" s="225"/>
    </row>
    <row r="158" spans="2:2">
      <c r="B158" s="225"/>
    </row>
    <row r="159" spans="2:2">
      <c r="B159" s="225"/>
    </row>
    <row r="160" spans="2:2">
      <c r="B160" s="225"/>
    </row>
    <row r="161" spans="2:2">
      <c r="B161" s="225"/>
    </row>
    <row r="162" spans="2:2">
      <c r="B162" s="225"/>
    </row>
    <row r="163" spans="2:2">
      <c r="B163" s="225"/>
    </row>
    <row r="164" spans="2:2">
      <c r="B164" s="225"/>
    </row>
    <row r="165" spans="2:2">
      <c r="B165" s="225"/>
    </row>
    <row r="166" spans="2:2">
      <c r="B166" s="225"/>
    </row>
    <row r="167" spans="2:2">
      <c r="B167" s="225"/>
    </row>
    <row r="168" spans="2:2">
      <c r="B168" s="225"/>
    </row>
    <row r="169" spans="2:2">
      <c r="B169" s="225"/>
    </row>
    <row r="170" spans="2:2">
      <c r="B170" s="225"/>
    </row>
    <row r="171" spans="2:2">
      <c r="B171" s="225"/>
    </row>
    <row r="172" spans="2:2">
      <c r="B172" s="225"/>
    </row>
    <row r="173" spans="2:2">
      <c r="B173" s="225"/>
    </row>
    <row r="174" spans="2:2">
      <c r="B174" s="225"/>
    </row>
    <row r="175" spans="2:2">
      <c r="B175" s="225"/>
    </row>
    <row r="176" spans="2:2">
      <c r="B176" s="225"/>
    </row>
    <row r="177" spans="2:2">
      <c r="B177" s="225"/>
    </row>
    <row r="178" spans="2:2">
      <c r="B178" s="225"/>
    </row>
    <row r="179" spans="2:2">
      <c r="B179" s="225"/>
    </row>
    <row r="180" spans="2:2">
      <c r="B180" s="225"/>
    </row>
    <row r="181" spans="2:2">
      <c r="B181" s="225"/>
    </row>
    <row r="182" spans="2:2">
      <c r="B182" s="225"/>
    </row>
    <row r="183" spans="2:2">
      <c r="B183" s="225"/>
    </row>
    <row r="184" spans="2:2">
      <c r="B184" s="225"/>
    </row>
    <row r="185" spans="2:2">
      <c r="B185" s="225"/>
    </row>
    <row r="186" spans="2:2">
      <c r="B186" s="225"/>
    </row>
    <row r="187" spans="2:2">
      <c r="B187" s="225"/>
    </row>
    <row r="188" spans="2:2">
      <c r="B188" s="225"/>
    </row>
    <row r="189" spans="2:2">
      <c r="B189" s="225"/>
    </row>
    <row r="190" spans="2:2">
      <c r="B190" s="225"/>
    </row>
    <row r="191" spans="2:2">
      <c r="B191" s="225"/>
    </row>
    <row r="192" spans="2:2">
      <c r="B192" s="225"/>
    </row>
    <row r="193" spans="2:2">
      <c r="B193" s="225"/>
    </row>
    <row r="194" spans="2:2">
      <c r="B194" s="225"/>
    </row>
    <row r="195" spans="2:2">
      <c r="B195" s="225"/>
    </row>
    <row r="196" spans="2:2">
      <c r="B196" s="225"/>
    </row>
    <row r="197" spans="2:2">
      <c r="B197" s="225"/>
    </row>
    <row r="198" spans="2:2">
      <c r="B198" s="225"/>
    </row>
    <row r="199" spans="2:2">
      <c r="B199" s="225"/>
    </row>
    <row r="200" spans="2:2">
      <c r="B200" s="225"/>
    </row>
    <row r="201" spans="2:2">
      <c r="B201" s="225"/>
    </row>
    <row r="202" spans="2:2">
      <c r="B202" s="225"/>
    </row>
    <row r="203" spans="2:2">
      <c r="B203" s="225"/>
    </row>
    <row r="204" spans="2:2">
      <c r="B204" s="225"/>
    </row>
    <row r="205" spans="2:2">
      <c r="B205" s="225"/>
    </row>
    <row r="206" spans="2:2">
      <c r="B206" s="225"/>
    </row>
    <row r="207" spans="2:2">
      <c r="B207" s="225"/>
    </row>
    <row r="208" spans="2:2">
      <c r="B208" s="225"/>
    </row>
    <row r="209" spans="2:2">
      <c r="B209" s="225"/>
    </row>
    <row r="210" spans="2:2">
      <c r="B210" s="225"/>
    </row>
    <row r="211" spans="2:2">
      <c r="B211" s="225"/>
    </row>
    <row r="212" spans="2:2">
      <c r="B212" s="225"/>
    </row>
    <row r="213" spans="2:2">
      <c r="B213" s="225"/>
    </row>
    <row r="214" spans="2:2">
      <c r="B214" s="225"/>
    </row>
    <row r="215" spans="2:2">
      <c r="B215" s="225"/>
    </row>
    <row r="216" spans="2:2">
      <c r="B216" s="225"/>
    </row>
    <row r="217" spans="2:2">
      <c r="B217" s="225"/>
    </row>
    <row r="218" spans="2:2">
      <c r="B218" s="225"/>
    </row>
    <row r="219" spans="2:2">
      <c r="B219" s="225"/>
    </row>
    <row r="220" spans="2:2">
      <c r="B220" s="225"/>
    </row>
    <row r="221" spans="2:2">
      <c r="B221" s="225"/>
    </row>
    <row r="222" spans="2:2">
      <c r="B222" s="225"/>
    </row>
    <row r="223" spans="2:2">
      <c r="B223" s="225"/>
    </row>
    <row r="224" spans="2:2">
      <c r="B224" s="225"/>
    </row>
    <row r="225" spans="2:2">
      <c r="B225" s="225"/>
    </row>
    <row r="226" spans="2:2">
      <c r="B226" s="225"/>
    </row>
    <row r="227" spans="2:2">
      <c r="B227" s="225"/>
    </row>
    <row r="228" spans="2:2">
      <c r="B228" s="225"/>
    </row>
    <row r="229" spans="2:2">
      <c r="B229" s="225"/>
    </row>
    <row r="230" spans="2:2">
      <c r="B230" s="225"/>
    </row>
    <row r="231" spans="2:2">
      <c r="B231" s="225"/>
    </row>
    <row r="232" spans="2:2">
      <c r="B232" s="225"/>
    </row>
    <row r="233" spans="2:2">
      <c r="B233" s="225"/>
    </row>
    <row r="234" spans="2:2">
      <c r="B234" s="225"/>
    </row>
    <row r="235" spans="2:2">
      <c r="B235" s="225"/>
    </row>
    <row r="236" spans="2:2">
      <c r="B236" s="225"/>
    </row>
    <row r="237" spans="2:2">
      <c r="B237" s="225"/>
    </row>
    <row r="238" spans="2:2">
      <c r="B238" s="225"/>
    </row>
    <row r="239" spans="2:2">
      <c r="B239" s="225"/>
    </row>
    <row r="240" spans="2:2">
      <c r="B240" s="225"/>
    </row>
    <row r="241" spans="2:2">
      <c r="B241" s="225"/>
    </row>
    <row r="242" spans="2:2">
      <c r="B242" s="225"/>
    </row>
    <row r="243" spans="2:2">
      <c r="B243" s="225"/>
    </row>
    <row r="244" spans="2:2">
      <c r="B244" s="225"/>
    </row>
    <row r="245" spans="2:2">
      <c r="B245" s="225"/>
    </row>
    <row r="246" spans="2:2">
      <c r="B246" s="225"/>
    </row>
    <row r="247" spans="2:2">
      <c r="B247" s="225"/>
    </row>
    <row r="248" spans="2:2">
      <c r="B248" s="225"/>
    </row>
    <row r="249" spans="2:2">
      <c r="B249" s="225"/>
    </row>
    <row r="250" spans="2:2">
      <c r="B250" s="225"/>
    </row>
    <row r="251" spans="2:2">
      <c r="B251" s="225"/>
    </row>
    <row r="252" spans="2:2">
      <c r="B252" s="225"/>
    </row>
    <row r="253" spans="2:2">
      <c r="B253" s="225"/>
    </row>
    <row r="254" spans="2:2">
      <c r="B254" s="225"/>
    </row>
    <row r="255" spans="2:2">
      <c r="B255" s="225"/>
    </row>
    <row r="256" spans="2:2">
      <c r="B256" s="225"/>
    </row>
    <row r="257" spans="2:2">
      <c r="B257" s="225"/>
    </row>
    <row r="258" spans="2:2">
      <c r="B258" s="225"/>
    </row>
    <row r="259" spans="2:2">
      <c r="B259" s="225"/>
    </row>
    <row r="260" spans="2:2">
      <c r="B260" s="225"/>
    </row>
    <row r="261" spans="2:2">
      <c r="B261" s="225"/>
    </row>
    <row r="262" spans="2:2">
      <c r="B262" s="225"/>
    </row>
    <row r="263" spans="2:2">
      <c r="B263" s="225"/>
    </row>
    <row r="264" spans="2:2">
      <c r="B264" s="225"/>
    </row>
    <row r="265" spans="2:2">
      <c r="B265" s="225"/>
    </row>
    <row r="266" spans="2:2">
      <c r="B266" s="225"/>
    </row>
    <row r="267" spans="2:2">
      <c r="B267" s="225"/>
    </row>
    <row r="268" spans="2:2">
      <c r="B268" s="225"/>
    </row>
    <row r="269" spans="2:2">
      <c r="B269" s="225"/>
    </row>
    <row r="270" spans="2:2">
      <c r="B270" s="225"/>
    </row>
    <row r="271" spans="2:2">
      <c r="B271" s="225"/>
    </row>
    <row r="272" spans="2:2">
      <c r="B272" s="225"/>
    </row>
    <row r="273" spans="2:2">
      <c r="B273" s="225"/>
    </row>
    <row r="274" spans="2:2">
      <c r="B274" s="225"/>
    </row>
    <row r="275" spans="2:2">
      <c r="B275" s="225"/>
    </row>
    <row r="276" spans="2:2">
      <c r="B276" s="225"/>
    </row>
    <row r="277" spans="2:2">
      <c r="B277" s="225"/>
    </row>
    <row r="278" spans="2:2">
      <c r="B278" s="225"/>
    </row>
    <row r="279" spans="2:2">
      <c r="B279" s="225"/>
    </row>
    <row r="280" spans="2:2">
      <c r="B280" s="225"/>
    </row>
    <row r="281" spans="2:2">
      <c r="B281" s="225"/>
    </row>
    <row r="282" spans="2:2">
      <c r="B282" s="225"/>
    </row>
    <row r="283" spans="2:2">
      <c r="B283" s="225"/>
    </row>
    <row r="284" spans="2:2">
      <c r="B284" s="225"/>
    </row>
    <row r="285" spans="2:2">
      <c r="B285" s="225"/>
    </row>
    <row r="286" spans="2:2">
      <c r="B286" s="225"/>
    </row>
    <row r="287" spans="2:2">
      <c r="B287" s="225"/>
    </row>
    <row r="288" spans="2:2">
      <c r="B288" s="225"/>
    </row>
    <row r="289" spans="2:2">
      <c r="B289" s="225"/>
    </row>
    <row r="290" spans="2:2">
      <c r="B290" s="225"/>
    </row>
    <row r="291" spans="2:2">
      <c r="B291" s="225"/>
    </row>
    <row r="292" spans="2:2">
      <c r="B292" s="225"/>
    </row>
    <row r="293" spans="2:2">
      <c r="B293" s="225"/>
    </row>
    <row r="294" spans="2:2">
      <c r="B294" s="225"/>
    </row>
    <row r="295" spans="2:2">
      <c r="B295" s="225"/>
    </row>
    <row r="296" spans="2:2">
      <c r="B296" s="225"/>
    </row>
    <row r="297" spans="2:2">
      <c r="B297" s="225"/>
    </row>
    <row r="298" spans="2:2">
      <c r="B298" s="225"/>
    </row>
    <row r="299" spans="2:2">
      <c r="B299" s="225"/>
    </row>
    <row r="300" spans="2:2">
      <c r="B300" s="225"/>
    </row>
    <row r="301" spans="2:2">
      <c r="B301" s="225"/>
    </row>
    <row r="302" spans="2:2">
      <c r="B302" s="225"/>
    </row>
    <row r="303" spans="2:2">
      <c r="B303" s="225"/>
    </row>
    <row r="304" spans="2:2">
      <c r="B304" s="225"/>
    </row>
    <row r="305" spans="2:2">
      <c r="B305" s="225"/>
    </row>
    <row r="306" spans="2:2">
      <c r="B306" s="225"/>
    </row>
    <row r="307" spans="2:2">
      <c r="B307" s="225"/>
    </row>
    <row r="308" spans="2:2">
      <c r="B308" s="225"/>
    </row>
    <row r="309" spans="2:2">
      <c r="B309" s="225"/>
    </row>
    <row r="310" spans="2:2">
      <c r="B310" s="225"/>
    </row>
    <row r="311" spans="2:2">
      <c r="B311" s="225"/>
    </row>
    <row r="312" spans="2:2">
      <c r="B312" s="225"/>
    </row>
    <row r="313" spans="2:2">
      <c r="B313" s="225"/>
    </row>
    <row r="314" spans="2:2">
      <c r="B314" s="225"/>
    </row>
    <row r="315" spans="2:2">
      <c r="B315" s="225"/>
    </row>
    <row r="316" spans="2:2">
      <c r="B316" s="225"/>
    </row>
    <row r="317" spans="2:2">
      <c r="B317" s="225"/>
    </row>
    <row r="318" spans="2:2">
      <c r="B318" s="225"/>
    </row>
    <row r="319" spans="2:2">
      <c r="B319" s="225"/>
    </row>
    <row r="320" spans="2:2">
      <c r="B320" s="225"/>
    </row>
    <row r="321" spans="2:2">
      <c r="B321" s="225"/>
    </row>
    <row r="322" spans="2:2">
      <c r="B322" s="225"/>
    </row>
    <row r="323" spans="2:2">
      <c r="B323" s="225"/>
    </row>
    <row r="324" spans="2:2">
      <c r="B324" s="225"/>
    </row>
    <row r="325" spans="2:2">
      <c r="B325" s="225"/>
    </row>
    <row r="326" spans="2:2">
      <c r="B326" s="225"/>
    </row>
    <row r="327" spans="2:2">
      <c r="B327" s="225"/>
    </row>
    <row r="328" spans="2:2">
      <c r="B328" s="225"/>
    </row>
    <row r="329" spans="2:2">
      <c r="B329" s="225"/>
    </row>
    <row r="330" spans="2:2">
      <c r="B330" s="225"/>
    </row>
    <row r="331" spans="2:2">
      <c r="B331" s="225"/>
    </row>
    <row r="332" spans="2:2">
      <c r="B332" s="225"/>
    </row>
    <row r="333" spans="2:2">
      <c r="B333" s="225"/>
    </row>
    <row r="334" spans="2:2">
      <c r="B334" s="225"/>
    </row>
    <row r="335" spans="2:2">
      <c r="B335" s="225"/>
    </row>
    <row r="336" spans="2:2">
      <c r="B336" s="225"/>
    </row>
    <row r="337" spans="2:2">
      <c r="B337" s="225"/>
    </row>
    <row r="338" spans="2:2">
      <c r="B338" s="225"/>
    </row>
    <row r="339" spans="2:2">
      <c r="B339" s="225"/>
    </row>
    <row r="340" spans="2:2">
      <c r="B340" s="225"/>
    </row>
    <row r="341" spans="2:2">
      <c r="B341" s="225"/>
    </row>
    <row r="342" spans="2:2">
      <c r="B342" s="225"/>
    </row>
    <row r="343" spans="2:2">
      <c r="B343" s="225"/>
    </row>
    <row r="344" spans="2:2">
      <c r="B344" s="225"/>
    </row>
    <row r="345" spans="2:2">
      <c r="B345" s="225"/>
    </row>
    <row r="346" spans="2:2">
      <c r="B346" s="225"/>
    </row>
    <row r="347" spans="2:2">
      <c r="B347" s="225"/>
    </row>
    <row r="348" spans="2:2">
      <c r="B348" s="225"/>
    </row>
    <row r="349" spans="2:2">
      <c r="B349" s="225"/>
    </row>
    <row r="350" spans="2:2">
      <c r="B350" s="225"/>
    </row>
    <row r="351" spans="2:2">
      <c r="B351" s="225"/>
    </row>
    <row r="352" spans="2:2">
      <c r="B352" s="225"/>
    </row>
    <row r="353" spans="2:2">
      <c r="B353" s="225"/>
    </row>
    <row r="354" spans="2:2">
      <c r="B354" s="225"/>
    </row>
    <row r="355" spans="2:2">
      <c r="B355" s="225"/>
    </row>
    <row r="356" spans="2:2">
      <c r="B356" s="225"/>
    </row>
    <row r="357" spans="2:2">
      <c r="B357" s="225"/>
    </row>
    <row r="358" spans="2:2">
      <c r="B358" s="225"/>
    </row>
    <row r="359" spans="2:2">
      <c r="B359" s="225"/>
    </row>
    <row r="360" spans="2:2">
      <c r="B360" s="225"/>
    </row>
    <row r="361" spans="2:2">
      <c r="B361" s="225"/>
    </row>
    <row r="362" spans="2:2">
      <c r="B362" s="225"/>
    </row>
    <row r="363" spans="2:2">
      <c r="B363" s="225"/>
    </row>
    <row r="364" spans="2:2">
      <c r="B364" s="225"/>
    </row>
    <row r="365" spans="2:2">
      <c r="B365" s="225"/>
    </row>
    <row r="366" spans="2:2">
      <c r="B366" s="225"/>
    </row>
    <row r="367" spans="2:2">
      <c r="B367" s="225"/>
    </row>
    <row r="368" spans="2:2">
      <c r="B368" s="225"/>
    </row>
    <row r="369" spans="2:2">
      <c r="B369" s="225"/>
    </row>
    <row r="370" spans="2:2">
      <c r="B370" s="225"/>
    </row>
    <row r="371" spans="2:2">
      <c r="B371" s="225"/>
    </row>
    <row r="372" spans="2:2">
      <c r="B372" s="225"/>
    </row>
    <row r="373" spans="2:2">
      <c r="B373" s="225"/>
    </row>
    <row r="374" spans="2:2">
      <c r="B374" s="225"/>
    </row>
    <row r="375" spans="2:2">
      <c r="B375" s="225"/>
    </row>
    <row r="376" spans="2:2">
      <c r="B376" s="225"/>
    </row>
    <row r="377" spans="2:2">
      <c r="B377" s="225"/>
    </row>
    <row r="378" spans="2:2">
      <c r="B378" s="225"/>
    </row>
    <row r="379" spans="2:2">
      <c r="B379" s="225"/>
    </row>
    <row r="380" spans="2:2">
      <c r="B380" s="225"/>
    </row>
    <row r="381" spans="2:2">
      <c r="B381" s="225"/>
    </row>
    <row r="382" spans="2:2">
      <c r="B382" s="225"/>
    </row>
    <row r="383" spans="2:2">
      <c r="B383" s="225"/>
    </row>
    <row r="384" spans="2:2">
      <c r="B384" s="225"/>
    </row>
    <row r="385" spans="2:2">
      <c r="B385" s="225"/>
    </row>
    <row r="386" spans="2:2">
      <c r="B386" s="225"/>
    </row>
    <row r="387" spans="2:2">
      <c r="B387" s="225"/>
    </row>
    <row r="388" spans="2:2">
      <c r="B388" s="225"/>
    </row>
    <row r="389" spans="2:2">
      <c r="B389" s="225"/>
    </row>
    <row r="390" spans="2:2">
      <c r="B390" s="225"/>
    </row>
    <row r="391" spans="2:2">
      <c r="B391" s="225"/>
    </row>
    <row r="392" spans="2:2">
      <c r="B392" s="225"/>
    </row>
    <row r="393" spans="2:2">
      <c r="B393" s="225"/>
    </row>
    <row r="394" spans="2:2">
      <c r="B394" s="225"/>
    </row>
    <row r="395" spans="2:2">
      <c r="B395" s="225"/>
    </row>
    <row r="396" spans="2:2">
      <c r="B396" s="225"/>
    </row>
    <row r="397" spans="2:2">
      <c r="B397" s="225"/>
    </row>
    <row r="398" spans="2:2">
      <c r="B398" s="225"/>
    </row>
    <row r="399" spans="2:2">
      <c r="B399" s="225"/>
    </row>
    <row r="400" spans="2:2">
      <c r="B400" s="225"/>
    </row>
    <row r="401" spans="2:2">
      <c r="B401" s="225"/>
    </row>
    <row r="402" spans="2:2">
      <c r="B402" s="225"/>
    </row>
    <row r="403" spans="2:2">
      <c r="B403" s="225"/>
    </row>
    <row r="404" spans="2:2">
      <c r="B404" s="225"/>
    </row>
    <row r="405" spans="2:2">
      <c r="B405" s="225"/>
    </row>
    <row r="406" spans="2:2">
      <c r="B406" s="225"/>
    </row>
    <row r="407" spans="2:2">
      <c r="B407" s="225"/>
    </row>
    <row r="408" spans="2:2">
      <c r="B408" s="225"/>
    </row>
    <row r="409" spans="2:2">
      <c r="B409" s="225"/>
    </row>
    <row r="410" spans="2:2">
      <c r="B410" s="225"/>
    </row>
    <row r="411" spans="2:2">
      <c r="B411" s="225"/>
    </row>
    <row r="412" spans="2:2">
      <c r="B412" s="225"/>
    </row>
    <row r="413" spans="2:2">
      <c r="B413" s="225"/>
    </row>
    <row r="414" spans="2:2">
      <c r="B414" s="225"/>
    </row>
    <row r="415" spans="2:2">
      <c r="B415" s="225"/>
    </row>
    <row r="416" spans="2:2">
      <c r="B416" s="225"/>
    </row>
    <row r="417" spans="2:2">
      <c r="B417" s="225"/>
    </row>
    <row r="418" spans="2:2">
      <c r="B418" s="225"/>
    </row>
    <row r="419" spans="2:2">
      <c r="B419" s="225"/>
    </row>
    <row r="420" spans="2:2">
      <c r="B420" s="225"/>
    </row>
    <row r="421" spans="2:2">
      <c r="B421" s="225"/>
    </row>
    <row r="422" spans="2:2">
      <c r="B422" s="225"/>
    </row>
    <row r="423" spans="2:2">
      <c r="B423" s="225"/>
    </row>
    <row r="424" spans="2:2">
      <c r="B424" s="225"/>
    </row>
    <row r="425" spans="2:2">
      <c r="B425" s="225"/>
    </row>
    <row r="426" spans="2:2">
      <c r="B426" s="225"/>
    </row>
    <row r="427" spans="2:2">
      <c r="B427" s="225"/>
    </row>
    <row r="428" spans="2:2">
      <c r="B428" s="225"/>
    </row>
    <row r="429" spans="2:2">
      <c r="B429" s="225"/>
    </row>
    <row r="430" spans="2:2">
      <c r="B430" s="225"/>
    </row>
    <row r="431" spans="2:2">
      <c r="B431" s="225"/>
    </row>
    <row r="432" spans="2:2">
      <c r="B432" s="225"/>
    </row>
    <row r="433" spans="2:2">
      <c r="B433" s="225"/>
    </row>
    <row r="434" spans="2:2">
      <c r="B434" s="225"/>
    </row>
    <row r="435" spans="2:2">
      <c r="B435" s="225"/>
    </row>
    <row r="436" spans="2:2">
      <c r="B436" s="225"/>
    </row>
    <row r="437" spans="2:2">
      <c r="B437" s="225"/>
    </row>
    <row r="438" spans="2:2">
      <c r="B438" s="225"/>
    </row>
    <row r="439" spans="2:2">
      <c r="B439" s="225"/>
    </row>
    <row r="440" spans="2:2">
      <c r="B440" s="225"/>
    </row>
    <row r="441" spans="2:2">
      <c r="B441" s="225"/>
    </row>
    <row r="442" spans="2:2">
      <c r="B442" s="225"/>
    </row>
    <row r="443" spans="2:2">
      <c r="B443" s="225"/>
    </row>
    <row r="444" spans="2:2">
      <c r="B444" s="225"/>
    </row>
    <row r="445" spans="2:2">
      <c r="B445" s="225"/>
    </row>
    <row r="446" spans="2:2">
      <c r="B446" s="225"/>
    </row>
    <row r="447" spans="2:2">
      <c r="B447" s="225"/>
    </row>
    <row r="448" spans="2:2">
      <c r="B448" s="225"/>
    </row>
    <row r="449" spans="2:2">
      <c r="B449" s="225"/>
    </row>
    <row r="450" spans="2:2">
      <c r="B450" s="225"/>
    </row>
    <row r="451" spans="2:2">
      <c r="B451" s="225"/>
    </row>
    <row r="452" spans="2:2">
      <c r="B452" s="225"/>
    </row>
    <row r="453" spans="2:2">
      <c r="B453" s="225"/>
    </row>
    <row r="454" spans="2:2">
      <c r="B454" s="225"/>
    </row>
    <row r="455" spans="2:2">
      <c r="B455" s="225"/>
    </row>
    <row r="456" spans="2:2">
      <c r="B456" s="225"/>
    </row>
    <row r="457" spans="2:2">
      <c r="B457" s="225"/>
    </row>
    <row r="458" spans="2:2">
      <c r="B458" s="225"/>
    </row>
    <row r="459" spans="2:2">
      <c r="B459" s="225"/>
    </row>
    <row r="460" spans="2:2">
      <c r="B460" s="225"/>
    </row>
    <row r="461" spans="2:2">
      <c r="B461" s="225"/>
    </row>
    <row r="462" spans="2:2">
      <c r="B462" s="225"/>
    </row>
    <row r="463" spans="2:2">
      <c r="B463" s="225"/>
    </row>
    <row r="464" spans="2:2">
      <c r="B464" s="225"/>
    </row>
    <row r="465" spans="2:2">
      <c r="B465" s="225"/>
    </row>
    <row r="466" spans="2:2">
      <c r="B466" s="225"/>
    </row>
    <row r="467" spans="2:2">
      <c r="B467" s="225"/>
    </row>
    <row r="468" spans="2:2">
      <c r="B468" s="225"/>
    </row>
    <row r="469" spans="2:2">
      <c r="B469" s="225"/>
    </row>
    <row r="470" spans="2:2">
      <c r="B470" s="225"/>
    </row>
    <row r="471" spans="2:2">
      <c r="B471" s="225"/>
    </row>
    <row r="472" spans="2:2">
      <c r="B472" s="225"/>
    </row>
    <row r="473" spans="2:2">
      <c r="B473" s="225"/>
    </row>
    <row r="474" spans="2:2">
      <c r="B474" s="225"/>
    </row>
    <row r="475" spans="2:2">
      <c r="B475" s="225"/>
    </row>
    <row r="476" spans="2:2">
      <c r="B476" s="225"/>
    </row>
    <row r="477" spans="2:2">
      <c r="B477" s="225"/>
    </row>
    <row r="478" spans="2:2">
      <c r="B478" s="225"/>
    </row>
    <row r="479" spans="2:2">
      <c r="B479" s="225"/>
    </row>
    <row r="480" spans="2:2">
      <c r="B480" s="225"/>
    </row>
    <row r="481" spans="2:2">
      <c r="B481" s="225"/>
    </row>
    <row r="482" spans="2:2">
      <c r="B482" s="225"/>
    </row>
    <row r="483" spans="2:2">
      <c r="B483" s="225"/>
    </row>
    <row r="484" spans="2:2">
      <c r="B484" s="225"/>
    </row>
    <row r="485" spans="2:2">
      <c r="B485" s="225"/>
    </row>
    <row r="486" spans="2:2">
      <c r="B486" s="225"/>
    </row>
  </sheetData>
  <sheetProtection algorithmName="SHA-512" hashValue="6rQUMDX7ZMtORudpHO18CtT3usxadXRFXiVI3+CLTWxZuzKTDjzvaMA8TM2hPV4Zjpr51L+z/yvjXwWAfBYy/Q==" saltValue="/rBVUOYE3NM0kphShW+9NQ==" spinCount="100000" sheet="1" objects="1" scenarios="1"/>
  <mergeCells count="31">
    <mergeCell ref="B29:B35"/>
    <mergeCell ref="B2:K4"/>
    <mergeCell ref="B5:K5"/>
    <mergeCell ref="B6:C6"/>
    <mergeCell ref="B7:B10"/>
    <mergeCell ref="B11:C11"/>
    <mergeCell ref="B12:B13"/>
    <mergeCell ref="B14:K15"/>
    <mergeCell ref="B16:C16"/>
    <mergeCell ref="B20:C20"/>
    <mergeCell ref="B21:B27"/>
    <mergeCell ref="B28:K28"/>
    <mergeCell ref="B36:K36"/>
    <mergeCell ref="B37:B43"/>
    <mergeCell ref="B44:K45"/>
    <mergeCell ref="B46:C46"/>
    <mergeCell ref="B47:B59"/>
    <mergeCell ref="C52:K52"/>
    <mergeCell ref="C57:K57"/>
    <mergeCell ref="B82:K82"/>
    <mergeCell ref="B83:B88"/>
    <mergeCell ref="C86:K86"/>
    <mergeCell ref="B89:K89"/>
    <mergeCell ref="B60:K60"/>
    <mergeCell ref="B61:B70"/>
    <mergeCell ref="C64:K64"/>
    <mergeCell ref="C68:K68"/>
    <mergeCell ref="B71:K71"/>
    <mergeCell ref="B72:B81"/>
    <mergeCell ref="C75:K75"/>
    <mergeCell ref="C79:K79"/>
  </mergeCells>
  <printOptions horizontalCentered="1"/>
  <pageMargins left="0.25" right="0.25" top="0.25" bottom="0.5" header="0" footer="0.25"/>
  <pageSetup scale="60" fitToHeight="2" orientation="landscape" r:id="rId1"/>
  <headerFooter>
    <oddFooter xml:space="preserve">&amp;L&amp;8
Medicaid Analytics Lead: Rebecca Lebeau
Medicaid Analyst: Maria Narishkin
&amp;F&amp;A&amp;R&amp;10
&amp;12Page &amp;P of  &amp;N
&amp;10
</oddFooter>
  </headerFooter>
  <rowBreaks count="1" manualBreakCount="1">
    <brk id="45"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3E82-4AC3-43ED-9137-3F467BBE4C8B}">
  <sheetPr>
    <pageSetUpPr fitToPage="1"/>
  </sheetPr>
  <dimension ref="A1:W89"/>
  <sheetViews>
    <sheetView topLeftCell="C37" workbookViewId="0">
      <selection sqref="A1:I1"/>
    </sheetView>
    <sheetView workbookViewId="1">
      <selection sqref="A1:I1"/>
    </sheetView>
  </sheetViews>
  <sheetFormatPr defaultColWidth="11" defaultRowHeight="15.75"/>
  <cols>
    <col min="1" max="1" width="22" style="120" customWidth="1"/>
    <col min="2" max="2" width="45" customWidth="1"/>
    <col min="3" max="3" width="16" bestFit="1" customWidth="1"/>
    <col min="4" max="7" width="15.875" bestFit="1" customWidth="1"/>
    <col min="8" max="8" width="15.875" customWidth="1"/>
    <col min="9" max="9" width="11.25" customWidth="1"/>
    <col min="10" max="10" width="12.125" bestFit="1" customWidth="1"/>
    <col min="11" max="11" width="32.625" bestFit="1" customWidth="1"/>
    <col min="12" max="17" width="15.75" customWidth="1"/>
    <col min="18" max="18" width="14.75" bestFit="1" customWidth="1"/>
    <col min="19" max="19" width="14.25" bestFit="1" customWidth="1"/>
  </cols>
  <sheetData>
    <row r="1" spans="1:9" ht="23.25">
      <c r="A1" s="576" t="s">
        <v>150</v>
      </c>
      <c r="B1" s="576"/>
      <c r="C1" s="576"/>
      <c r="D1" s="576"/>
      <c r="E1" s="576"/>
      <c r="F1" s="576"/>
      <c r="G1" s="576"/>
      <c r="H1" s="576"/>
      <c r="I1" s="576"/>
    </row>
    <row r="4" spans="1:9">
      <c r="A4" s="118" t="s">
        <v>0</v>
      </c>
      <c r="B4" s="8"/>
      <c r="C4" s="8"/>
      <c r="D4" s="8"/>
      <c r="E4" s="8"/>
      <c r="F4" s="8"/>
      <c r="G4" s="8"/>
      <c r="H4" s="8"/>
      <c r="I4" s="8"/>
    </row>
    <row r="5" spans="1:9" s="63" customFormat="1" ht="47.25">
      <c r="A5" s="119"/>
      <c r="C5" s="116">
        <v>2014</v>
      </c>
      <c r="D5" s="116">
        <v>2015</v>
      </c>
      <c r="E5" s="116">
        <v>2016</v>
      </c>
      <c r="F5" s="116">
        <v>2017</v>
      </c>
      <c r="G5" s="116">
        <v>2018</v>
      </c>
      <c r="H5" s="116">
        <v>2019</v>
      </c>
      <c r="I5" s="116" t="s">
        <v>141</v>
      </c>
    </row>
    <row r="6" spans="1:9" ht="21.75" customHeight="1">
      <c r="A6" s="577" t="s">
        <v>1</v>
      </c>
      <c r="B6" s="121" t="s">
        <v>2</v>
      </c>
      <c r="C6" s="122">
        <f>'2020_Data from PowerBI_Uniq Eli'!J49</f>
        <v>11668</v>
      </c>
      <c r="D6" s="122">
        <f>'2020_Data from PowerBI_Uniq Eli'!K49</f>
        <v>11736</v>
      </c>
      <c r="E6" s="122">
        <f>'2020_Data from PowerBI_Uniq Eli'!L49</f>
        <v>11434</v>
      </c>
      <c r="F6" s="122">
        <f>'2020_Data from PowerBI_Uniq Eli'!M49</f>
        <v>11206</v>
      </c>
      <c r="G6" s="122">
        <f>'2020_Data from PowerBI_Uniq Eli'!N49</f>
        <v>11233</v>
      </c>
      <c r="H6" s="122">
        <f>'2020_Data from PowerBI_Uniq Eli'!O49</f>
        <v>11225</v>
      </c>
      <c r="I6" s="123">
        <f>H6/G6-1</f>
        <v>-7.1218730526123597E-4</v>
      </c>
    </row>
    <row r="7" spans="1:9" ht="21.75" customHeight="1">
      <c r="A7" s="578"/>
      <c r="B7" s="124" t="s">
        <v>3</v>
      </c>
      <c r="C7" s="125">
        <f>'2020_Pivots on Bill''s Data'!B28</f>
        <v>378</v>
      </c>
      <c r="D7" s="125">
        <f>'2020_Pivots on Bill''s Data'!C28</f>
        <v>379</v>
      </c>
      <c r="E7" s="125">
        <f>'2020_Pivots on Bill''s Data'!D28</f>
        <v>370</v>
      </c>
      <c r="F7" s="125">
        <f>'2020_Pivots on Bill''s Data'!E28</f>
        <v>393</v>
      </c>
      <c r="G7" s="125">
        <f>'2020_Pivots on Bill''s Data'!F28</f>
        <v>417</v>
      </c>
      <c r="H7" s="125">
        <f>'2020_Pivots on Bill''s Data'!G28</f>
        <v>425</v>
      </c>
      <c r="I7" s="126">
        <f t="shared" ref="I7:I9" si="0">H7/G7-1</f>
        <v>1.9184652278177561E-2</v>
      </c>
    </row>
    <row r="8" spans="1:9" ht="21.75" customHeight="1">
      <c r="A8" s="578"/>
      <c r="B8" s="127" t="s">
        <v>4</v>
      </c>
      <c r="C8" s="128">
        <f>'2020_Data from PowerBI_Uniq Eli'!J24</f>
        <v>7116</v>
      </c>
      <c r="D8" s="128">
        <f>'2020_Data from PowerBI_Uniq Eli'!K24</f>
        <v>7172</v>
      </c>
      <c r="E8" s="128">
        <f>'2020_Data from PowerBI_Uniq Eli'!L24</f>
        <v>7190</v>
      </c>
      <c r="F8" s="128">
        <f>'2020_Data from PowerBI_Uniq Eli'!M24</f>
        <v>6758</v>
      </c>
      <c r="G8" s="128">
        <f>'2020_Data from PowerBI_Uniq Eli'!N24</f>
        <v>6811</v>
      </c>
      <c r="H8" s="128">
        <f>'2020_Data from PowerBI_Uniq Eli'!O24</f>
        <v>6991</v>
      </c>
      <c r="I8" s="126">
        <f t="shared" si="0"/>
        <v>2.6427837321979064E-2</v>
      </c>
    </row>
    <row r="9" spans="1:9" ht="21.75" customHeight="1">
      <c r="A9" s="579"/>
      <c r="B9" s="129" t="s">
        <v>5</v>
      </c>
      <c r="C9" s="130">
        <f>'2020_Pivots on Bill''s Data'!B7</f>
        <v>3320</v>
      </c>
      <c r="D9" s="130">
        <f>'2020_Pivots on Bill''s Data'!C7</f>
        <v>3378</v>
      </c>
      <c r="E9" s="130">
        <f>'2020_Pivots on Bill''s Data'!D7</f>
        <v>3371</v>
      </c>
      <c r="F9" s="130">
        <f>'2020_Pivots on Bill''s Data'!E7</f>
        <v>3377</v>
      </c>
      <c r="G9" s="130">
        <f>'2020_Pivots on Bill''s Data'!F7</f>
        <v>3458</v>
      </c>
      <c r="H9" s="130">
        <f>'2020_Pivots on Bill''s Data'!G7</f>
        <v>3505</v>
      </c>
      <c r="I9" s="131">
        <f t="shared" si="0"/>
        <v>1.3591671486408385E-2</v>
      </c>
    </row>
    <row r="10" spans="1:9" ht="18.75" customHeight="1">
      <c r="C10" s="105"/>
      <c r="D10" s="105"/>
      <c r="E10" s="105"/>
      <c r="F10" s="105"/>
      <c r="G10" s="105"/>
      <c r="H10" s="105"/>
      <c r="I10" s="105"/>
    </row>
    <row r="11" spans="1:9" ht="25.5" customHeight="1">
      <c r="A11" s="586" t="s">
        <v>149</v>
      </c>
      <c r="B11" s="132" t="s">
        <v>2</v>
      </c>
      <c r="C11" s="133">
        <f>'2020_Pivots on Bill''s Data'!B27</f>
        <v>6432</v>
      </c>
      <c r="D11" s="133">
        <f>'2020_Pivots on Bill''s Data'!C27</f>
        <v>6340</v>
      </c>
      <c r="E11" s="133">
        <f>'2020_Pivots on Bill''s Data'!D27</f>
        <v>6033</v>
      </c>
      <c r="F11" s="133">
        <f>'2020_Pivots on Bill''s Data'!E27</f>
        <v>6020</v>
      </c>
      <c r="G11" s="133">
        <f>'2020_Pivots on Bill''s Data'!F27</f>
        <v>5965</v>
      </c>
      <c r="H11" s="133">
        <f>'2020_Pivots on Bill''s Data'!G27</f>
        <v>5762</v>
      </c>
      <c r="I11" s="134">
        <f>H11/G11-1</f>
        <v>-3.4031852472757751E-2</v>
      </c>
    </row>
    <row r="12" spans="1:9" ht="25.5" customHeight="1">
      <c r="A12" s="587"/>
      <c r="B12" s="135" t="s">
        <v>4</v>
      </c>
      <c r="C12" s="136">
        <f>'2020_Pivots on Bill''s Data'!B8</f>
        <v>894</v>
      </c>
      <c r="D12" s="136">
        <f>'2020_Pivots on Bill''s Data'!C8</f>
        <v>992</v>
      </c>
      <c r="E12" s="136">
        <f>'2020_Pivots on Bill''s Data'!D8</f>
        <v>1026</v>
      </c>
      <c r="F12" s="136">
        <f>'2020_Pivots on Bill''s Data'!E8</f>
        <v>1076</v>
      </c>
      <c r="G12" s="136">
        <f>'2020_Pivots on Bill''s Data'!F8</f>
        <v>1111</v>
      </c>
      <c r="H12" s="136">
        <f>'2020_Pivots on Bill''s Data'!G8</f>
        <v>1123</v>
      </c>
      <c r="I12" s="137">
        <f t="shared" ref="I12" si="1">H12/G12-1</f>
        <v>1.080108010801073E-2</v>
      </c>
    </row>
    <row r="13" spans="1:9">
      <c r="C13" s="112"/>
      <c r="D13" s="112"/>
      <c r="E13" s="112"/>
      <c r="F13" s="112"/>
      <c r="G13" s="112"/>
      <c r="H13" s="112"/>
      <c r="I13" s="105"/>
    </row>
    <row r="14" spans="1:9">
      <c r="A14" s="118" t="s">
        <v>6</v>
      </c>
      <c r="B14" s="8"/>
      <c r="C14" s="8"/>
      <c r="D14" s="8"/>
      <c r="E14" s="8"/>
      <c r="F14" s="8"/>
      <c r="G14" s="8"/>
      <c r="H14" s="8"/>
      <c r="I14" s="8"/>
    </row>
    <row r="15" spans="1:9" s="63" customFormat="1" ht="47.25">
      <c r="A15" s="119"/>
      <c r="C15" s="116">
        <v>2014</v>
      </c>
      <c r="D15" s="116">
        <v>2015</v>
      </c>
      <c r="E15" s="116">
        <v>2016</v>
      </c>
      <c r="F15" s="116">
        <v>2017</v>
      </c>
      <c r="G15" s="116">
        <v>2018</v>
      </c>
      <c r="H15" s="116">
        <v>2019</v>
      </c>
      <c r="I15" s="116" t="s">
        <v>141</v>
      </c>
    </row>
    <row r="16" spans="1:9" ht="31.5">
      <c r="B16" s="63" t="s">
        <v>7</v>
      </c>
      <c r="C16" s="1">
        <v>155</v>
      </c>
      <c r="D16" s="1">
        <v>106</v>
      </c>
      <c r="E16" s="1">
        <v>98</v>
      </c>
      <c r="F16" s="1">
        <v>84</v>
      </c>
      <c r="G16" s="1">
        <v>97</v>
      </c>
      <c r="H16" s="1">
        <v>93</v>
      </c>
      <c r="I16" s="111">
        <f>H16/G16-1</f>
        <v>-4.123711340206182E-2</v>
      </c>
    </row>
    <row r="17" spans="1:23">
      <c r="B17" s="1"/>
    </row>
    <row r="18" spans="1:23">
      <c r="A18" s="118" t="s">
        <v>8</v>
      </c>
      <c r="B18" s="10"/>
      <c r="C18" s="11"/>
      <c r="D18" s="11"/>
      <c r="E18" s="11"/>
      <c r="F18" s="11"/>
      <c r="G18" s="11"/>
      <c r="H18" s="11"/>
      <c r="I18" s="11"/>
    </row>
    <row r="19" spans="1:23" s="63" customFormat="1" ht="47.25">
      <c r="A19" s="119"/>
      <c r="C19" s="116">
        <v>2014</v>
      </c>
      <c r="D19" s="116">
        <v>2015</v>
      </c>
      <c r="E19" s="116">
        <v>2016</v>
      </c>
      <c r="F19" s="116">
        <v>2017</v>
      </c>
      <c r="G19" s="116">
        <v>2018</v>
      </c>
      <c r="H19" s="116">
        <v>2019</v>
      </c>
      <c r="I19" s="116" t="s">
        <v>141</v>
      </c>
    </row>
    <row r="20" spans="1:23">
      <c r="A20" s="577" t="s">
        <v>103</v>
      </c>
      <c r="B20" s="138" t="s">
        <v>10</v>
      </c>
      <c r="C20" s="139">
        <f>'2020_Pivots on Bill''s Data'!B29+'2020_Pivots on Bill''s Data'!B31+'2020_Pivots on Bill''s Data'!B32+'2020_Pivots on Bill''s Data'!B39+'2020_Pivots on Bill''s Data'!B44+'2020_Pivots on Bill''s Data'!B42</f>
        <v>3892</v>
      </c>
      <c r="D20" s="139">
        <f>'2020_Pivots on Bill''s Data'!C29+'2020_Pivots on Bill''s Data'!C31+'2020_Pivots on Bill''s Data'!C32+'2020_Pivots on Bill''s Data'!C39+'2020_Pivots on Bill''s Data'!C44+'2020_Pivots on Bill''s Data'!C42</f>
        <v>3927</v>
      </c>
      <c r="E20" s="139">
        <f>'2020_Pivots on Bill''s Data'!D29+'2020_Pivots on Bill''s Data'!D31+'2020_Pivots on Bill''s Data'!D32+'2020_Pivots on Bill''s Data'!D39+'2020_Pivots on Bill''s Data'!D44+'2020_Pivots on Bill''s Data'!D42</f>
        <v>3981</v>
      </c>
      <c r="F20" s="139">
        <f>'2020_Pivots on Bill''s Data'!E29+'2020_Pivots on Bill''s Data'!E31+'2020_Pivots on Bill''s Data'!E32+'2020_Pivots on Bill''s Data'!E39+'2020_Pivots on Bill''s Data'!E44+'2020_Pivots on Bill''s Data'!E42</f>
        <v>3775</v>
      </c>
      <c r="G20" s="139">
        <f>'2020_Pivots on Bill''s Data'!F29+'2020_Pivots on Bill''s Data'!F31+'2020_Pivots on Bill''s Data'!F32+'2020_Pivots on Bill''s Data'!F39+'2020_Pivots on Bill''s Data'!F44+'2020_Pivots on Bill''s Data'!F42</f>
        <v>3770</v>
      </c>
      <c r="H20" s="139">
        <f>'2020_Pivots on Bill''s Data'!G29+'2020_Pivots on Bill''s Data'!G31+'2020_Pivots on Bill''s Data'!G32+'2020_Pivots on Bill''s Data'!G39+'2020_Pivots on Bill''s Data'!G44+'2020_Pivots on Bill''s Data'!G42</f>
        <v>3752</v>
      </c>
      <c r="I20" s="140">
        <f>H20/G20-1</f>
        <v>-4.774535809018543E-3</v>
      </c>
      <c r="K20" s="36"/>
      <c r="L20" s="36"/>
      <c r="M20" s="36"/>
      <c r="N20" s="36"/>
      <c r="O20" s="36"/>
      <c r="P20" s="36"/>
      <c r="R20" s="106"/>
      <c r="S20" s="106"/>
      <c r="T20" s="106"/>
      <c r="U20" s="106"/>
      <c r="V20" s="106"/>
      <c r="W20" s="106"/>
    </row>
    <row r="21" spans="1:23">
      <c r="A21" s="578"/>
      <c r="B21" s="20" t="s">
        <v>11</v>
      </c>
      <c r="C21" s="141">
        <f>'2020_Pivots on Bill''s Data'!B35+'2020_Pivots on Bill''s Data'!B38+'2020_Pivots on Bill''s Data'!B41</f>
        <v>595</v>
      </c>
      <c r="D21" s="141">
        <f>'2020_Pivots on Bill''s Data'!C35+'2020_Pivots on Bill''s Data'!C38+'2020_Pivots on Bill''s Data'!C41</f>
        <v>783</v>
      </c>
      <c r="E21" s="141">
        <f>'2020_Pivots on Bill''s Data'!D35+'2020_Pivots on Bill''s Data'!D38+'2020_Pivots on Bill''s Data'!D41</f>
        <v>803</v>
      </c>
      <c r="F21" s="141">
        <f>'2020_Pivots on Bill''s Data'!E35+'2020_Pivots on Bill''s Data'!E38+'2020_Pivots on Bill''s Data'!E41</f>
        <v>676</v>
      </c>
      <c r="G21" s="141">
        <f>'2020_Pivots on Bill''s Data'!F35+'2020_Pivots on Bill''s Data'!F38+'2020_Pivots on Bill''s Data'!F41</f>
        <v>682</v>
      </c>
      <c r="H21" s="141">
        <f>'2020_Pivots on Bill''s Data'!G35+'2020_Pivots on Bill''s Data'!G38+'2020_Pivots on Bill''s Data'!G41</f>
        <v>735</v>
      </c>
      <c r="I21" s="142">
        <f t="shared" ref="I21:I42" si="2">H21/G21-1</f>
        <v>7.7712609970674418E-2</v>
      </c>
      <c r="R21" s="106"/>
      <c r="S21" s="106"/>
      <c r="T21" s="106"/>
      <c r="U21" s="106"/>
      <c r="V21" s="106"/>
      <c r="W21" s="106"/>
    </row>
    <row r="22" spans="1:23">
      <c r="A22" s="578"/>
      <c r="B22" s="20" t="s">
        <v>12</v>
      </c>
      <c r="C22" s="143">
        <f>'2020_Pivots on Bill''s Data'!B34+'2020_Pivots on Bill''s Data'!B37</f>
        <v>609</v>
      </c>
      <c r="D22" s="143">
        <f>'2020_Pivots on Bill''s Data'!C34+'2020_Pivots on Bill''s Data'!C37</f>
        <v>626</v>
      </c>
      <c r="E22" s="143">
        <f>'2020_Pivots on Bill''s Data'!D34+'2020_Pivots on Bill''s Data'!D37</f>
        <v>593</v>
      </c>
      <c r="F22" s="143">
        <f>'2020_Pivots on Bill''s Data'!E34+'2020_Pivots on Bill''s Data'!E37</f>
        <v>529</v>
      </c>
      <c r="G22" s="143">
        <f>'2020_Pivots on Bill''s Data'!F34+'2020_Pivots on Bill''s Data'!F37</f>
        <v>535</v>
      </c>
      <c r="H22" s="143">
        <f>'2020_Pivots on Bill''s Data'!G34+'2020_Pivots on Bill''s Data'!G37</f>
        <v>597</v>
      </c>
      <c r="I22" s="142">
        <f t="shared" si="2"/>
        <v>0.11588785046728978</v>
      </c>
      <c r="R22" s="106"/>
      <c r="S22" s="106"/>
      <c r="T22" s="106"/>
      <c r="U22" s="106"/>
      <c r="V22" s="106"/>
      <c r="W22" s="106"/>
    </row>
    <row r="23" spans="1:23">
      <c r="A23" s="578"/>
      <c r="B23" s="20" t="s">
        <v>13</v>
      </c>
      <c r="C23" s="141">
        <f>'2020_Pivots on Bill''s Data'!B33</f>
        <v>351</v>
      </c>
      <c r="D23" s="141">
        <f>'2020_Pivots on Bill''s Data'!C33</f>
        <v>285</v>
      </c>
      <c r="E23" s="141">
        <f>'2020_Pivots on Bill''s Data'!D33</f>
        <v>278</v>
      </c>
      <c r="F23" s="141">
        <f>'2020_Pivots on Bill''s Data'!E33</f>
        <v>275</v>
      </c>
      <c r="G23" s="141">
        <f>'2020_Pivots on Bill''s Data'!F33</f>
        <v>274</v>
      </c>
      <c r="H23" s="141">
        <f>'2020_Pivots on Bill''s Data'!G33</f>
        <v>305</v>
      </c>
      <c r="I23" s="142">
        <f t="shared" si="2"/>
        <v>0.11313868613138678</v>
      </c>
      <c r="R23" s="106"/>
      <c r="S23" s="106"/>
      <c r="T23" s="106"/>
      <c r="U23" s="106"/>
      <c r="V23" s="106"/>
      <c r="W23" s="106"/>
    </row>
    <row r="24" spans="1:23">
      <c r="A24" s="578"/>
      <c r="B24" s="20" t="s">
        <v>14</v>
      </c>
      <c r="C24" s="141">
        <f>'2020_Data from PowerBI_Detail'!K91</f>
        <v>273</v>
      </c>
      <c r="D24" s="141">
        <f>'2020_Data from PowerBI_Detail'!L91</f>
        <v>275</v>
      </c>
      <c r="E24" s="141">
        <f>'2020_Data from PowerBI_Detail'!M91</f>
        <v>279</v>
      </c>
      <c r="F24" s="141">
        <f>'2020_Data from PowerBI_Detail'!N91</f>
        <v>280</v>
      </c>
      <c r="G24" s="141">
        <f>'2020_Data from PowerBI_Detail'!O91</f>
        <v>292</v>
      </c>
      <c r="H24" s="141">
        <f>'2020_Data from PowerBI_Detail'!P91</f>
        <v>320</v>
      </c>
      <c r="I24" s="142">
        <f t="shared" si="2"/>
        <v>9.5890410958904049E-2</v>
      </c>
      <c r="R24" s="106"/>
      <c r="S24" s="106"/>
      <c r="T24" s="106"/>
      <c r="U24" s="106"/>
      <c r="V24" s="106"/>
      <c r="W24" s="106"/>
    </row>
    <row r="25" spans="1:23">
      <c r="A25" s="578"/>
      <c r="B25" s="20" t="s">
        <v>15</v>
      </c>
      <c r="C25" s="141">
        <f>'2020_Pivots on Bill''s Data'!B36</f>
        <v>73</v>
      </c>
      <c r="D25" s="141">
        <f>'2020_Pivots on Bill''s Data'!C36</f>
        <v>55</v>
      </c>
      <c r="E25" s="141">
        <f>'2020_Pivots on Bill''s Data'!D36</f>
        <v>73</v>
      </c>
      <c r="F25" s="141">
        <f>'2020_Pivots on Bill''s Data'!E36</f>
        <v>83</v>
      </c>
      <c r="G25" s="141">
        <f>'2020_Pivots on Bill''s Data'!F36</f>
        <v>105</v>
      </c>
      <c r="H25" s="141">
        <f>'2020_Pivots on Bill''s Data'!G36</f>
        <v>129</v>
      </c>
      <c r="I25" s="142">
        <f t="shared" si="2"/>
        <v>0.22857142857142865</v>
      </c>
      <c r="R25" s="106"/>
      <c r="S25" s="106"/>
      <c r="T25" s="106"/>
      <c r="U25" s="106"/>
      <c r="V25" s="106"/>
      <c r="W25" s="106"/>
    </row>
    <row r="26" spans="1:23">
      <c r="A26" s="579"/>
      <c r="B26" s="144" t="s">
        <v>147</v>
      </c>
      <c r="C26" s="145">
        <f>'2020_Pivots on Bill''s Data'!B28+'2020_Pivots on Bill''s Data'!B40+'2020_Pivots on Bill''s Data'!B43</f>
        <v>429</v>
      </c>
      <c r="D26" s="145">
        <f>'2020_Pivots on Bill''s Data'!C28+'2020_Pivots on Bill''s Data'!C40+'2020_Pivots on Bill''s Data'!C43</f>
        <v>429</v>
      </c>
      <c r="E26" s="145">
        <f>'2020_Pivots on Bill''s Data'!D28+'2020_Pivots on Bill''s Data'!D40+'2020_Pivots on Bill''s Data'!D43</f>
        <v>424</v>
      </c>
      <c r="F26" s="145">
        <f>'2020_Pivots on Bill''s Data'!E28+'2020_Pivots on Bill''s Data'!E40+'2020_Pivots on Bill''s Data'!E43</f>
        <v>431</v>
      </c>
      <c r="G26" s="145">
        <f>'2020_Pivots on Bill''s Data'!F28+'2020_Pivots on Bill''s Data'!F40+'2020_Pivots on Bill''s Data'!F43</f>
        <v>456</v>
      </c>
      <c r="H26" s="145">
        <f>'2020_Pivots on Bill''s Data'!G28+'2020_Pivots on Bill''s Data'!G40+'2020_Pivots on Bill''s Data'!G43</f>
        <v>469</v>
      </c>
      <c r="I26" s="146">
        <f t="shared" si="2"/>
        <v>2.8508771929824483E-2</v>
      </c>
      <c r="J26" s="44"/>
      <c r="R26" s="106"/>
      <c r="S26" s="106"/>
      <c r="T26" s="106"/>
      <c r="U26" s="106"/>
      <c r="V26" s="106"/>
      <c r="W26" s="106"/>
    </row>
    <row r="27" spans="1:23">
      <c r="C27" s="47"/>
      <c r="D27" s="47"/>
      <c r="E27" s="47"/>
      <c r="F27" s="47"/>
      <c r="G27" s="47"/>
      <c r="H27" s="47"/>
      <c r="I27" s="111"/>
      <c r="R27" s="106"/>
      <c r="S27" s="106"/>
      <c r="T27" s="106"/>
      <c r="U27" s="106"/>
      <c r="V27" s="106"/>
      <c r="W27" s="106"/>
    </row>
    <row r="28" spans="1:23">
      <c r="A28" s="577" t="s">
        <v>17</v>
      </c>
      <c r="B28" s="138" t="s">
        <v>10</v>
      </c>
      <c r="C28" s="139">
        <f>'2020_Pivots on Bill''s Data'!B10+'2020_Pivots on Bill''s Data'!B25+'2020_Pivots on Bill''s Data'!B23+'2020_Pivots on Bill''s Data'!B20+'2020_Pivots on Bill''s Data'!B13+'2020_Pivots on Bill''s Data'!B18</f>
        <v>1447</v>
      </c>
      <c r="D28" s="139">
        <f>'2020_Pivots on Bill''s Data'!C10+'2020_Pivots on Bill''s Data'!C25+'2020_Pivots on Bill''s Data'!C23+'2020_Pivots on Bill''s Data'!C20+'2020_Pivots on Bill''s Data'!C13+'2020_Pivots on Bill''s Data'!C18</f>
        <v>1420</v>
      </c>
      <c r="E28" s="139">
        <f>'2020_Pivots on Bill''s Data'!D10+'2020_Pivots on Bill''s Data'!D25+'2020_Pivots on Bill''s Data'!D23+'2020_Pivots on Bill''s Data'!D20+'2020_Pivots on Bill''s Data'!D13+'2020_Pivots on Bill''s Data'!D18</f>
        <v>1449</v>
      </c>
      <c r="F28" s="139">
        <f>'2020_Pivots on Bill''s Data'!E10+'2020_Pivots on Bill''s Data'!E25+'2020_Pivots on Bill''s Data'!E23+'2020_Pivots on Bill''s Data'!E20+'2020_Pivots on Bill''s Data'!E13+'2020_Pivots on Bill''s Data'!E18</f>
        <v>1233</v>
      </c>
      <c r="G28" s="139">
        <f>'2020_Pivots on Bill''s Data'!F10+'2020_Pivots on Bill''s Data'!F25+'2020_Pivots on Bill''s Data'!F23+'2020_Pivots on Bill''s Data'!F20+'2020_Pivots on Bill''s Data'!F13+'2020_Pivots on Bill''s Data'!F18</f>
        <v>1111</v>
      </c>
      <c r="H28" s="139">
        <f>'2020_Pivots on Bill''s Data'!G10+'2020_Pivots on Bill''s Data'!G25+'2020_Pivots on Bill''s Data'!G23+'2020_Pivots on Bill''s Data'!G20+'2020_Pivots on Bill''s Data'!G13+'2020_Pivots on Bill''s Data'!G18</f>
        <v>1071</v>
      </c>
      <c r="I28" s="140">
        <f t="shared" si="2"/>
        <v>-3.6003600360036025E-2</v>
      </c>
      <c r="R28" s="106"/>
      <c r="S28" s="106"/>
      <c r="T28" s="106"/>
      <c r="U28" s="106"/>
      <c r="V28" s="106"/>
      <c r="W28" s="106"/>
    </row>
    <row r="29" spans="1:23">
      <c r="A29" s="578"/>
      <c r="B29" s="20" t="s">
        <v>11</v>
      </c>
      <c r="C29" s="141">
        <f>'2020_Pivots on Bill''s Data'!B16+'2020_Pivots on Bill''s Data'!B19+'2020_Pivots on Bill''s Data'!B17</f>
        <v>539</v>
      </c>
      <c r="D29" s="141">
        <f>'2020_Pivots on Bill''s Data'!C16+'2020_Pivots on Bill''s Data'!C19+'2020_Pivots on Bill''s Data'!C17</f>
        <v>621</v>
      </c>
      <c r="E29" s="141">
        <f>'2020_Pivots on Bill''s Data'!D16+'2020_Pivots on Bill''s Data'!D19+'2020_Pivots on Bill''s Data'!D17</f>
        <v>643</v>
      </c>
      <c r="F29" s="141">
        <f>'2020_Pivots on Bill''s Data'!E16+'2020_Pivots on Bill''s Data'!E19+'2020_Pivots on Bill''s Data'!E17</f>
        <v>545</v>
      </c>
      <c r="G29" s="141">
        <f>'2020_Pivots on Bill''s Data'!F16+'2020_Pivots on Bill''s Data'!F19+'2020_Pivots on Bill''s Data'!F17</f>
        <v>510</v>
      </c>
      <c r="H29" s="141">
        <f>'2020_Pivots on Bill''s Data'!G16+'2020_Pivots on Bill''s Data'!G19+'2020_Pivots on Bill''s Data'!G17</f>
        <v>498</v>
      </c>
      <c r="I29" s="142">
        <f t="shared" si="2"/>
        <v>-2.352941176470591E-2</v>
      </c>
      <c r="R29" s="106"/>
      <c r="S29" s="106"/>
      <c r="T29" s="106"/>
      <c r="U29" s="106"/>
      <c r="V29" s="106"/>
      <c r="W29" s="106"/>
    </row>
    <row r="30" spans="1:23">
      <c r="A30" s="578"/>
      <c r="B30" s="20" t="s">
        <v>12</v>
      </c>
      <c r="C30" s="141">
        <f>'2020_Pivots on Bill''s Data'!B15+'2020_Pivots on Bill''s Data'!B22</f>
        <v>133</v>
      </c>
      <c r="D30" s="141">
        <f>'2020_Pivots on Bill''s Data'!C15+'2020_Pivots on Bill''s Data'!C22</f>
        <v>143</v>
      </c>
      <c r="E30" s="141">
        <f>'2020_Pivots on Bill''s Data'!D15+'2020_Pivots on Bill''s Data'!D22</f>
        <v>149</v>
      </c>
      <c r="F30" s="141">
        <f>'2020_Pivots on Bill''s Data'!E15+'2020_Pivots on Bill''s Data'!E22</f>
        <v>154</v>
      </c>
      <c r="G30" s="141">
        <f>'2020_Pivots on Bill''s Data'!F15+'2020_Pivots on Bill''s Data'!F22</f>
        <v>178</v>
      </c>
      <c r="H30" s="141">
        <f>'2020_Pivots on Bill''s Data'!G15+'2020_Pivots on Bill''s Data'!G22</f>
        <v>176</v>
      </c>
      <c r="I30" s="142">
        <f t="shared" si="2"/>
        <v>-1.1235955056179803E-2</v>
      </c>
      <c r="R30" s="106"/>
      <c r="S30" s="106"/>
      <c r="T30" s="106"/>
      <c r="U30" s="106"/>
      <c r="V30" s="106"/>
      <c r="W30" s="106"/>
    </row>
    <row r="31" spans="1:23">
      <c r="A31" s="578"/>
      <c r="B31" s="20" t="s">
        <v>13</v>
      </c>
      <c r="C31" s="141">
        <f>'2020_Pivots on Bill''s Data'!B11</f>
        <v>200</v>
      </c>
      <c r="D31" s="141">
        <f>'2020_Pivots on Bill''s Data'!C11</f>
        <v>158</v>
      </c>
      <c r="E31" s="141">
        <f>'2020_Pivots on Bill''s Data'!D11</f>
        <v>144</v>
      </c>
      <c r="F31" s="141">
        <f>'2020_Pivots on Bill''s Data'!E11</f>
        <v>145</v>
      </c>
      <c r="G31" s="141">
        <f>'2020_Pivots on Bill''s Data'!F11</f>
        <v>157</v>
      </c>
      <c r="H31" s="141">
        <f>'2020_Pivots on Bill''s Data'!G11</f>
        <v>175</v>
      </c>
      <c r="I31" s="142">
        <f t="shared" si="2"/>
        <v>0.11464968152866239</v>
      </c>
      <c r="R31" s="106"/>
      <c r="S31" s="106"/>
      <c r="T31" s="106"/>
      <c r="U31" s="106"/>
      <c r="V31" s="106"/>
      <c r="W31" s="106"/>
    </row>
    <row r="32" spans="1:23">
      <c r="A32" s="578"/>
      <c r="B32" s="20" t="s">
        <v>14</v>
      </c>
      <c r="C32" s="141">
        <f>'2020_Pivots on Bill''s Data'!B12</f>
        <v>60</v>
      </c>
      <c r="D32" s="141">
        <f>'2020_Pivots on Bill''s Data'!C12</f>
        <v>61</v>
      </c>
      <c r="E32" s="141">
        <f>'2020_Pivots on Bill''s Data'!D12</f>
        <v>49</v>
      </c>
      <c r="F32" s="141">
        <f>'2020_Pivots on Bill''s Data'!E12</f>
        <v>56</v>
      </c>
      <c r="G32" s="141">
        <f>'2020_Pivots on Bill''s Data'!F12</f>
        <v>46</v>
      </c>
      <c r="H32" s="141">
        <f>'2020_Pivots on Bill''s Data'!G12</f>
        <v>55</v>
      </c>
      <c r="I32" s="142">
        <f t="shared" si="2"/>
        <v>0.19565217391304346</v>
      </c>
      <c r="R32" s="106"/>
      <c r="S32" s="106"/>
      <c r="T32" s="106"/>
      <c r="U32" s="106"/>
      <c r="V32" s="106"/>
      <c r="W32" s="106"/>
    </row>
    <row r="33" spans="1:23">
      <c r="A33" s="578"/>
      <c r="B33" s="20" t="s">
        <v>15</v>
      </c>
      <c r="C33" s="141">
        <f>'2020_Pivots on Bill''s Data'!B14</f>
        <v>27</v>
      </c>
      <c r="D33" s="141">
        <f>'2020_Pivots on Bill''s Data'!C14</f>
        <v>33</v>
      </c>
      <c r="E33" s="141">
        <f>'2020_Pivots on Bill''s Data'!D14</f>
        <v>45</v>
      </c>
      <c r="F33" s="141">
        <f>'2020_Pivots on Bill''s Data'!E14</f>
        <v>48</v>
      </c>
      <c r="G33" s="141">
        <f>'2020_Pivots on Bill''s Data'!F14</f>
        <v>64</v>
      </c>
      <c r="H33" s="141">
        <f>'2020_Pivots on Bill''s Data'!G14</f>
        <v>95</v>
      </c>
      <c r="I33" s="142">
        <f t="shared" si="2"/>
        <v>0.484375</v>
      </c>
      <c r="R33" s="106"/>
      <c r="S33" s="106"/>
      <c r="T33" s="106"/>
      <c r="U33" s="106"/>
      <c r="V33" s="106"/>
      <c r="W33" s="106"/>
    </row>
    <row r="34" spans="1:23">
      <c r="A34" s="579"/>
      <c r="B34" s="144" t="s">
        <v>147</v>
      </c>
      <c r="C34" s="145">
        <f>'2020_Pivots on Bill''s Data'!B7+'2020_Pivots on Bill''s Data'!B21+'2020_Pivots on Bill''s Data'!B9</f>
        <v>4095</v>
      </c>
      <c r="D34" s="145">
        <f>'2020_Pivots on Bill''s Data'!C7+'2020_Pivots on Bill''s Data'!C21+'2020_Pivots on Bill''s Data'!C9</f>
        <v>4019</v>
      </c>
      <c r="E34" s="145">
        <f>'2020_Pivots on Bill''s Data'!D7+'2020_Pivots on Bill''s Data'!D21+'2020_Pivots on Bill''s Data'!D9</f>
        <v>3988</v>
      </c>
      <c r="F34" s="145">
        <f>'2020_Pivots on Bill''s Data'!E7+'2020_Pivots on Bill''s Data'!E21+'2020_Pivots on Bill''s Data'!E9</f>
        <v>3698</v>
      </c>
      <c r="G34" s="145">
        <f>'2020_Pivots on Bill''s Data'!F7+'2020_Pivots on Bill''s Data'!F21+'2020_Pivots on Bill''s Data'!F9</f>
        <v>3797</v>
      </c>
      <c r="H34" s="145">
        <f>'2020_Pivots on Bill''s Data'!G7+'2020_Pivots on Bill''s Data'!G21+'2020_Pivots on Bill''s Data'!G9</f>
        <v>3955</v>
      </c>
      <c r="I34" s="146">
        <f t="shared" si="2"/>
        <v>4.1611798788517174E-2</v>
      </c>
      <c r="R34" s="106"/>
      <c r="S34" s="106"/>
      <c r="T34" s="106"/>
      <c r="U34" s="106"/>
      <c r="V34" s="106"/>
      <c r="W34" s="106"/>
    </row>
    <row r="35" spans="1:23">
      <c r="C35" s="47"/>
      <c r="D35" s="47"/>
      <c r="E35" s="47"/>
      <c r="F35" s="47"/>
      <c r="G35" s="47"/>
      <c r="H35" s="47"/>
      <c r="I35" s="111"/>
      <c r="R35" s="106"/>
      <c r="S35" s="106"/>
      <c r="T35" s="106"/>
      <c r="U35" s="106"/>
      <c r="V35" s="106"/>
      <c r="W35" s="106"/>
    </row>
    <row r="36" spans="1:23">
      <c r="A36" s="583" t="s">
        <v>18</v>
      </c>
      <c r="B36" s="138" t="s">
        <v>10</v>
      </c>
      <c r="C36" s="147">
        <f>C20+C28</f>
        <v>5339</v>
      </c>
      <c r="D36" s="147">
        <f t="shared" ref="D36:G36" si="3">D20+D28</f>
        <v>5347</v>
      </c>
      <c r="E36" s="147">
        <f t="shared" si="3"/>
        <v>5430</v>
      </c>
      <c r="F36" s="147">
        <f t="shared" si="3"/>
        <v>5008</v>
      </c>
      <c r="G36" s="147">
        <f t="shared" si="3"/>
        <v>4881</v>
      </c>
      <c r="H36" s="147">
        <f t="shared" ref="H36" si="4">H20+H28</f>
        <v>4823</v>
      </c>
      <c r="I36" s="140">
        <f t="shared" si="2"/>
        <v>-1.1882810899405905E-2</v>
      </c>
      <c r="R36" s="106"/>
      <c r="S36" s="106"/>
      <c r="T36" s="106"/>
      <c r="U36" s="106"/>
      <c r="V36" s="106"/>
      <c r="W36" s="106"/>
    </row>
    <row r="37" spans="1:23">
      <c r="A37" s="584"/>
      <c r="B37" s="20" t="s">
        <v>11</v>
      </c>
      <c r="C37" s="143">
        <f t="shared" ref="C37:G42" si="5">C21+C29</f>
        <v>1134</v>
      </c>
      <c r="D37" s="143">
        <f t="shared" si="5"/>
        <v>1404</v>
      </c>
      <c r="E37" s="143">
        <f t="shared" si="5"/>
        <v>1446</v>
      </c>
      <c r="F37" s="143">
        <f t="shared" si="5"/>
        <v>1221</v>
      </c>
      <c r="G37" s="143">
        <f t="shared" si="5"/>
        <v>1192</v>
      </c>
      <c r="H37" s="143">
        <f t="shared" ref="H37" si="6">H21+H29</f>
        <v>1233</v>
      </c>
      <c r="I37" s="142">
        <f t="shared" si="2"/>
        <v>3.439597315436238E-2</v>
      </c>
      <c r="R37" s="106"/>
      <c r="S37" s="106"/>
      <c r="T37" s="106"/>
      <c r="U37" s="106"/>
      <c r="V37" s="106"/>
      <c r="W37" s="106"/>
    </row>
    <row r="38" spans="1:23">
      <c r="A38" s="584"/>
      <c r="B38" s="20" t="s">
        <v>12</v>
      </c>
      <c r="C38" s="143">
        <f t="shared" si="5"/>
        <v>742</v>
      </c>
      <c r="D38" s="143">
        <f t="shared" si="5"/>
        <v>769</v>
      </c>
      <c r="E38" s="143">
        <f t="shared" si="5"/>
        <v>742</v>
      </c>
      <c r="F38" s="143">
        <f t="shared" si="5"/>
        <v>683</v>
      </c>
      <c r="G38" s="143">
        <f t="shared" si="5"/>
        <v>713</v>
      </c>
      <c r="H38" s="143">
        <f t="shared" ref="H38" si="7">H22+H30</f>
        <v>773</v>
      </c>
      <c r="I38" s="142">
        <f t="shared" si="2"/>
        <v>8.4151472650771497E-2</v>
      </c>
      <c r="R38" s="106"/>
      <c r="S38" s="106"/>
      <c r="T38" s="106"/>
      <c r="U38" s="106"/>
      <c r="V38" s="106"/>
      <c r="W38" s="106"/>
    </row>
    <row r="39" spans="1:23">
      <c r="A39" s="584"/>
      <c r="B39" s="20" t="s">
        <v>13</v>
      </c>
      <c r="C39" s="143">
        <f t="shared" si="5"/>
        <v>551</v>
      </c>
      <c r="D39" s="143">
        <f t="shared" si="5"/>
        <v>443</v>
      </c>
      <c r="E39" s="143">
        <f t="shared" si="5"/>
        <v>422</v>
      </c>
      <c r="F39" s="143">
        <f t="shared" si="5"/>
        <v>420</v>
      </c>
      <c r="G39" s="143">
        <f t="shared" si="5"/>
        <v>431</v>
      </c>
      <c r="H39" s="143">
        <f t="shared" ref="H39" si="8">H23+H31</f>
        <v>480</v>
      </c>
      <c r="I39" s="142">
        <f t="shared" si="2"/>
        <v>0.11368909512761016</v>
      </c>
      <c r="R39" s="106"/>
      <c r="S39" s="106"/>
      <c r="T39" s="106"/>
      <c r="U39" s="106"/>
      <c r="V39" s="106"/>
      <c r="W39" s="106"/>
    </row>
    <row r="40" spans="1:23">
      <c r="A40" s="584"/>
      <c r="B40" s="20" t="s">
        <v>19</v>
      </c>
      <c r="C40" s="143">
        <f t="shared" si="5"/>
        <v>333</v>
      </c>
      <c r="D40" s="143">
        <f t="shared" si="5"/>
        <v>336</v>
      </c>
      <c r="E40" s="143">
        <f t="shared" si="5"/>
        <v>328</v>
      </c>
      <c r="F40" s="143">
        <f t="shared" si="5"/>
        <v>336</v>
      </c>
      <c r="G40" s="143">
        <f t="shared" si="5"/>
        <v>338</v>
      </c>
      <c r="H40" s="143">
        <f t="shared" ref="H40" si="9">H24+H32</f>
        <v>375</v>
      </c>
      <c r="I40" s="142">
        <f t="shared" si="2"/>
        <v>0.10946745562130178</v>
      </c>
      <c r="R40" s="106"/>
      <c r="S40" s="106"/>
      <c r="T40" s="106"/>
      <c r="U40" s="106"/>
      <c r="V40" s="106"/>
      <c r="W40" s="106"/>
    </row>
    <row r="41" spans="1:23">
      <c r="A41" s="584"/>
      <c r="B41" s="20" t="s">
        <v>15</v>
      </c>
      <c r="C41" s="143">
        <f t="shared" si="5"/>
        <v>100</v>
      </c>
      <c r="D41" s="143">
        <f t="shared" si="5"/>
        <v>88</v>
      </c>
      <c r="E41" s="143">
        <f t="shared" si="5"/>
        <v>118</v>
      </c>
      <c r="F41" s="143">
        <f t="shared" si="5"/>
        <v>131</v>
      </c>
      <c r="G41" s="143">
        <f t="shared" si="5"/>
        <v>169</v>
      </c>
      <c r="H41" s="143">
        <f t="shared" ref="H41" si="10">H25+H33</f>
        <v>224</v>
      </c>
      <c r="I41" s="142">
        <f t="shared" si="2"/>
        <v>0.32544378698224863</v>
      </c>
      <c r="R41" s="106"/>
      <c r="S41" s="106"/>
      <c r="T41" s="106"/>
      <c r="U41" s="106"/>
      <c r="V41" s="106"/>
      <c r="W41" s="106"/>
    </row>
    <row r="42" spans="1:23">
      <c r="A42" s="585"/>
      <c r="B42" s="144" t="s">
        <v>147</v>
      </c>
      <c r="C42" s="148">
        <f t="shared" si="5"/>
        <v>4524</v>
      </c>
      <c r="D42" s="148">
        <f t="shared" si="5"/>
        <v>4448</v>
      </c>
      <c r="E42" s="148">
        <f t="shared" si="5"/>
        <v>4412</v>
      </c>
      <c r="F42" s="148">
        <f t="shared" si="5"/>
        <v>4129</v>
      </c>
      <c r="G42" s="148">
        <f t="shared" si="5"/>
        <v>4253</v>
      </c>
      <c r="H42" s="148">
        <f t="shared" ref="H42" si="11">H26+H34</f>
        <v>4424</v>
      </c>
      <c r="I42" s="146">
        <f t="shared" si="2"/>
        <v>4.0206912767458247E-2</v>
      </c>
      <c r="R42" s="106"/>
      <c r="S42" s="106"/>
      <c r="T42" s="106"/>
      <c r="U42" s="106"/>
      <c r="V42" s="106"/>
      <c r="W42" s="106"/>
    </row>
    <row r="43" spans="1:23">
      <c r="R43" s="106"/>
      <c r="S43" s="106"/>
      <c r="T43" s="106"/>
      <c r="U43" s="106"/>
      <c r="V43" s="106"/>
      <c r="W43" s="106"/>
    </row>
    <row r="45" spans="1:23">
      <c r="A45" s="118" t="s">
        <v>20</v>
      </c>
      <c r="B45" s="8"/>
      <c r="C45" s="8"/>
      <c r="D45" s="8"/>
      <c r="E45" s="8"/>
      <c r="F45" s="8"/>
      <c r="G45" s="8"/>
      <c r="H45" s="8"/>
      <c r="I45" s="8"/>
      <c r="K45" s="9" t="s">
        <v>21</v>
      </c>
      <c r="L45" s="8"/>
      <c r="M45" s="8"/>
      <c r="N45" s="8"/>
      <c r="O45" s="8"/>
      <c r="P45" s="8"/>
      <c r="Q45" s="8"/>
      <c r="R45" s="8"/>
    </row>
    <row r="46" spans="1:23" s="63" customFormat="1" ht="47.25">
      <c r="A46" s="119"/>
      <c r="C46" s="116">
        <v>2014</v>
      </c>
      <c r="D46" s="116">
        <v>2015</v>
      </c>
      <c r="E46" s="116">
        <v>2016</v>
      </c>
      <c r="F46" s="116">
        <v>2017</v>
      </c>
      <c r="G46" s="116">
        <v>2018</v>
      </c>
      <c r="H46" s="116">
        <v>2019</v>
      </c>
      <c r="I46" s="116" t="s">
        <v>141</v>
      </c>
      <c r="L46" s="116">
        <v>2014</v>
      </c>
      <c r="M46" s="116">
        <v>2015</v>
      </c>
      <c r="N46" s="116">
        <v>2016</v>
      </c>
      <c r="O46" s="116">
        <v>2017</v>
      </c>
      <c r="P46" s="116">
        <v>2018</v>
      </c>
      <c r="Q46" s="116">
        <v>2019</v>
      </c>
    </row>
    <row r="47" spans="1:23">
      <c r="A47" s="577" t="s">
        <v>22</v>
      </c>
      <c r="B47" s="138" t="s">
        <v>23</v>
      </c>
      <c r="C47" s="149">
        <f>'2020_Pivots on Bill''s Data'!H27</f>
        <v>246789800</v>
      </c>
      <c r="D47" s="149">
        <f>'2020_Pivots on Bill''s Data'!I27</f>
        <v>250004338</v>
      </c>
      <c r="E47" s="149">
        <f>'2020_Pivots on Bill''s Data'!J27</f>
        <v>236199464.63999999</v>
      </c>
      <c r="F47" s="149">
        <f>'2020_Pivots on Bill''s Data'!K27</f>
        <v>240622227.63</v>
      </c>
      <c r="G47" s="149">
        <f>'2020_Pivots on Bill''s Data'!L27</f>
        <v>244129021.77000001</v>
      </c>
      <c r="H47" s="149">
        <f>'2020_Pivots on Bill''s Data'!M27</f>
        <v>232342181.15000001</v>
      </c>
      <c r="I47" s="140">
        <f t="shared" ref="I47:I88" si="12">H47/G47-1</f>
        <v>-4.8281193831615332E-2</v>
      </c>
      <c r="J47" s="18"/>
      <c r="K47" t="s">
        <v>23</v>
      </c>
      <c r="L47" s="19">
        <f t="shared" ref="L47:P48" si="13">C47</f>
        <v>246789800</v>
      </c>
      <c r="M47" s="19">
        <f t="shared" si="13"/>
        <v>250004338</v>
      </c>
      <c r="N47" s="19">
        <f t="shared" si="13"/>
        <v>236199464.63999999</v>
      </c>
      <c r="O47" s="19">
        <f t="shared" si="13"/>
        <v>240622227.63</v>
      </c>
      <c r="P47" s="19">
        <f t="shared" si="13"/>
        <v>244129021.77000001</v>
      </c>
      <c r="Q47" s="19"/>
    </row>
    <row r="48" spans="1:23">
      <c r="A48" s="578"/>
      <c r="B48" s="150" t="s">
        <v>24</v>
      </c>
      <c r="C48" s="151">
        <f>'2020_Pivots on Bill''s Data'!H8</f>
        <v>29327157</v>
      </c>
      <c r="D48" s="151">
        <f>'2020_Pivots on Bill''s Data'!I8</f>
        <v>32393610</v>
      </c>
      <c r="E48" s="151">
        <f>'2020_Pivots on Bill''s Data'!J8</f>
        <v>32902878.649999999</v>
      </c>
      <c r="F48" s="151">
        <f>'2020_Pivots on Bill''s Data'!K8</f>
        <v>33335644.050000001</v>
      </c>
      <c r="G48" s="151">
        <f>'2020_Pivots on Bill''s Data'!L8</f>
        <v>34386634.829999998</v>
      </c>
      <c r="H48" s="151">
        <f>'2020_Pivots on Bill''s Data'!M8</f>
        <v>34116016.539999999</v>
      </c>
      <c r="I48" s="142">
        <f t="shared" si="12"/>
        <v>-7.8698683758349208E-3</v>
      </c>
      <c r="K48" t="s">
        <v>24</v>
      </c>
      <c r="L48" s="19">
        <f t="shared" si="13"/>
        <v>29327157</v>
      </c>
      <c r="M48" s="19">
        <f t="shared" si="13"/>
        <v>32393610</v>
      </c>
      <c r="N48" s="19">
        <f t="shared" si="13"/>
        <v>32902878.649999999</v>
      </c>
      <c r="O48" s="19">
        <f t="shared" si="13"/>
        <v>33335644.050000001</v>
      </c>
      <c r="P48" s="19">
        <f t="shared" si="13"/>
        <v>34386634.829999998</v>
      </c>
      <c r="Q48" s="19"/>
    </row>
    <row r="49" spans="1:17" s="105" customFormat="1" ht="22.5" customHeight="1">
      <c r="A49" s="578"/>
      <c r="B49" s="212" t="s">
        <v>25</v>
      </c>
      <c r="C49" s="213"/>
      <c r="D49" s="213"/>
      <c r="E49" s="213"/>
      <c r="F49" s="213"/>
      <c r="G49" s="213"/>
      <c r="H49" s="213">
        <f>SUM(D50:H50)</f>
        <v>32225863.190000005</v>
      </c>
      <c r="I49" s="155"/>
    </row>
    <row r="50" spans="1:17" s="105" customFormat="1" ht="16.5" customHeight="1">
      <c r="A50" s="578"/>
      <c r="B50" s="212" t="s">
        <v>26</v>
      </c>
      <c r="C50" s="213"/>
      <c r="D50" s="213">
        <v>222640</v>
      </c>
      <c r="E50" s="213">
        <v>1307029.78</v>
      </c>
      <c r="F50" s="213">
        <v>14368091.829999998</v>
      </c>
      <c r="G50" s="213">
        <v>11260401.380000003</v>
      </c>
      <c r="H50" s="213">
        <v>5067700.200000003</v>
      </c>
      <c r="I50" s="155"/>
    </row>
    <row r="51" spans="1:17" s="105" customFormat="1">
      <c r="A51" s="578"/>
      <c r="B51" s="153" t="s">
        <v>27</v>
      </c>
      <c r="C51" s="177">
        <f t="shared" ref="C51:G51" si="14">C48+C47</f>
        <v>276116957</v>
      </c>
      <c r="D51" s="177">
        <f t="shared" si="14"/>
        <v>282397948</v>
      </c>
      <c r="E51" s="177">
        <f t="shared" si="14"/>
        <v>269102343.28999996</v>
      </c>
      <c r="F51" s="177">
        <f>F48+F47</f>
        <v>273957871.68000001</v>
      </c>
      <c r="G51" s="177">
        <f t="shared" si="14"/>
        <v>278515656.60000002</v>
      </c>
      <c r="H51" s="177">
        <f>H48+H47</f>
        <v>266458197.69</v>
      </c>
      <c r="I51" s="155">
        <f t="shared" si="12"/>
        <v>-4.3291853166146255E-2</v>
      </c>
      <c r="K51" s="214" t="s">
        <v>18</v>
      </c>
      <c r="L51" s="215">
        <f>SUM(L47:L48)</f>
        <v>276116957</v>
      </c>
      <c r="M51" s="215">
        <f>SUM(M47:M48)</f>
        <v>282397948</v>
      </c>
      <c r="N51" s="215">
        <f>SUM(N47:N48)</f>
        <v>269102343.28999996</v>
      </c>
      <c r="O51" s="215">
        <f>SUM(O47:O48)</f>
        <v>273957871.68000001</v>
      </c>
      <c r="P51" s="215">
        <f>SUM(P47:P48)</f>
        <v>278515656.60000002</v>
      </c>
      <c r="Q51" s="215"/>
    </row>
    <row r="52" spans="1:17" s="105" customFormat="1">
      <c r="A52" s="578"/>
      <c r="B52" s="153"/>
      <c r="C52" s="177"/>
      <c r="D52" s="177"/>
      <c r="E52" s="177"/>
      <c r="F52" s="177"/>
      <c r="G52" s="177"/>
      <c r="H52" s="177"/>
      <c r="I52" s="216"/>
      <c r="K52" s="214"/>
      <c r="L52" s="215"/>
      <c r="M52" s="215"/>
      <c r="N52" s="215"/>
      <c r="O52" s="215"/>
      <c r="P52" s="215"/>
      <c r="Q52" s="215"/>
    </row>
    <row r="53" spans="1:17" s="105" customFormat="1">
      <c r="A53" s="578"/>
      <c r="B53" s="153" t="s">
        <v>28</v>
      </c>
      <c r="C53" s="154">
        <f>C47/SUM(C47,C61)</f>
        <v>0.79380400971158349</v>
      </c>
      <c r="D53" s="154">
        <f t="shared" ref="D53:G53" si="15">D47/SUM(D47,D61)</f>
        <v>0.79711136064018995</v>
      </c>
      <c r="E53" s="154">
        <f t="shared" si="15"/>
        <v>0.7944560485808283</v>
      </c>
      <c r="F53" s="154">
        <f t="shared" si="15"/>
        <v>0.80837217297134589</v>
      </c>
      <c r="G53" s="154">
        <f t="shared" si="15"/>
        <v>0.81102971532159795</v>
      </c>
      <c r="H53" s="154">
        <f>H47/SUM(H47,H61)</f>
        <v>0.78058642438587023</v>
      </c>
      <c r="I53" s="155">
        <f t="shared" si="12"/>
        <v>-3.7536591274779707E-2</v>
      </c>
    </row>
    <row r="54" spans="1:17" s="105" customFormat="1">
      <c r="A54" s="578"/>
      <c r="B54" s="153" t="s">
        <v>29</v>
      </c>
      <c r="C54" s="217">
        <f t="shared" ref="C54:G55" si="16">C47/C83</f>
        <v>0.66161023106804973</v>
      </c>
      <c r="D54" s="217">
        <f t="shared" si="16"/>
        <v>0.65576991483131419</v>
      </c>
      <c r="E54" s="217">
        <f t="shared" si="16"/>
        <v>0.64790416192313127</v>
      </c>
      <c r="F54" s="217">
        <f t="shared" si="16"/>
        <v>0.6539400075026276</v>
      </c>
      <c r="G54" s="217">
        <f>G47/G83</f>
        <v>0.64976883025297627</v>
      </c>
      <c r="H54" s="217">
        <f>H47/H83</f>
        <v>0.63061899678162792</v>
      </c>
      <c r="I54" s="155">
        <f t="shared" si="12"/>
        <v>-2.947176377157501E-2</v>
      </c>
      <c r="K54" s="50" t="s">
        <v>29</v>
      </c>
      <c r="L54" s="218">
        <f>L47/L83</f>
        <v>0.71806614211842523</v>
      </c>
      <c r="M54" s="218">
        <f t="shared" ref="L54:P55" si="17">M47/M83</f>
        <v>0.7166645780078853</v>
      </c>
      <c r="N54" s="218">
        <f t="shared" si="17"/>
        <v>0.71218126598549614</v>
      </c>
      <c r="O54" s="218">
        <f t="shared" si="17"/>
        <v>0.71908668348152982</v>
      </c>
      <c r="P54" s="218">
        <f t="shared" si="17"/>
        <v>0.71522852350492105</v>
      </c>
      <c r="Q54" s="218"/>
    </row>
    <row r="55" spans="1:17" s="105" customFormat="1">
      <c r="A55" s="578"/>
      <c r="B55" s="153" t="s">
        <v>30</v>
      </c>
      <c r="C55" s="217">
        <f>C48/C84</f>
        <v>0.12321278671483792</v>
      </c>
      <c r="D55" s="217">
        <f t="shared" si="16"/>
        <v>0.13375605678176719</v>
      </c>
      <c r="E55" s="217">
        <f t="shared" si="16"/>
        <v>0.13735977163926474</v>
      </c>
      <c r="F55" s="217">
        <f t="shared" si="16"/>
        <v>0.13960004717823102</v>
      </c>
      <c r="G55" s="217">
        <f t="shared" si="16"/>
        <v>0.13961274232696674</v>
      </c>
      <c r="H55" s="217">
        <f t="shared" ref="H55" si="18">H48/H84</f>
        <v>0.13584354505007668</v>
      </c>
      <c r="I55" s="155">
        <f t="shared" si="12"/>
        <v>-2.6997516230021334E-2</v>
      </c>
      <c r="K55" s="50" t="s">
        <v>30</v>
      </c>
      <c r="L55" s="218">
        <f t="shared" si="17"/>
        <v>0.10969674538788943</v>
      </c>
      <c r="M55" s="218">
        <f t="shared" si="17"/>
        <v>0.11797604640784999</v>
      </c>
      <c r="N55" s="218">
        <f t="shared" si="17"/>
        <v>0.12077073188709674</v>
      </c>
      <c r="O55" s="218">
        <f t="shared" si="17"/>
        <v>0.12249915919061521</v>
      </c>
      <c r="P55" s="218">
        <f t="shared" si="17"/>
        <v>0.12250893443442573</v>
      </c>
      <c r="Q55" s="218"/>
    </row>
    <row r="56" spans="1:17" s="105" customFormat="1">
      <c r="A56" s="578"/>
      <c r="B56" s="153" t="s">
        <v>31</v>
      </c>
      <c r="C56" s="217">
        <f>C51/C85</f>
        <v>0.45188455890924956</v>
      </c>
      <c r="D56" s="217">
        <f t="shared" ref="D56:H56" si="19">D51/D85</f>
        <v>0.45298030290024865</v>
      </c>
      <c r="E56" s="217">
        <f t="shared" si="19"/>
        <v>0.44546198112377366</v>
      </c>
      <c r="F56" s="217">
        <f t="shared" si="19"/>
        <v>0.45151571269549667</v>
      </c>
      <c r="G56" s="217">
        <f t="shared" si="19"/>
        <v>0.44776223827857081</v>
      </c>
      <c r="H56" s="217">
        <f t="shared" si="19"/>
        <v>0.43006463961124658</v>
      </c>
      <c r="I56" s="155">
        <f t="shared" si="12"/>
        <v>-3.9524544846307186E-2</v>
      </c>
      <c r="K56" s="50" t="s">
        <v>31</v>
      </c>
      <c r="L56" s="218">
        <f>L51/L85</f>
        <v>0.45188455890924956</v>
      </c>
      <c r="M56" s="218">
        <f t="shared" ref="M56:O56" si="20">M51/M85</f>
        <v>0.45298030290024865</v>
      </c>
      <c r="N56" s="218">
        <f t="shared" si="20"/>
        <v>0.44546198112377366</v>
      </c>
      <c r="O56" s="218">
        <f t="shared" si="20"/>
        <v>0.45151571269549667</v>
      </c>
      <c r="P56" s="218">
        <f>P51/P85</f>
        <v>0.44776223827857081</v>
      </c>
      <c r="Q56" s="218"/>
    </row>
    <row r="57" spans="1:17" s="105" customFormat="1">
      <c r="A57" s="578"/>
      <c r="B57" s="153"/>
      <c r="C57" s="177"/>
      <c r="D57" s="177"/>
      <c r="E57" s="177"/>
      <c r="F57" s="177"/>
      <c r="G57" s="177"/>
      <c r="H57" s="177"/>
      <c r="I57" s="216"/>
    </row>
    <row r="58" spans="1:17" s="105" customFormat="1">
      <c r="A58" s="578"/>
      <c r="B58" s="153" t="s">
        <v>32</v>
      </c>
      <c r="C58" s="157">
        <f>'2020_Data from PowerBI_Uniq Eli'!J40</f>
        <v>59344</v>
      </c>
      <c r="D58" s="157">
        <f>'2020_Data from PowerBI_Uniq Eli'!K40</f>
        <v>60822</v>
      </c>
      <c r="E58" s="157">
        <f>'2020_Data from PowerBI_Uniq Eli'!L40</f>
        <v>60190</v>
      </c>
      <c r="F58" s="157">
        <f>'2020_Data from PowerBI_Uniq Eli'!M40</f>
        <v>63026</v>
      </c>
      <c r="G58" s="157">
        <f>'2020_Data from PowerBI_Uniq Eli'!N40</f>
        <v>64510</v>
      </c>
      <c r="H58" s="157">
        <f>'2020_Data from PowerBI_Uniq Eli'!O40</f>
        <v>65186</v>
      </c>
      <c r="I58" s="155">
        <f t="shared" si="12"/>
        <v>1.0478995504572985E-2</v>
      </c>
      <c r="J58" s="112"/>
    </row>
    <row r="59" spans="1:17" s="105" customFormat="1">
      <c r="A59" s="579"/>
      <c r="B59" s="161" t="s">
        <v>33</v>
      </c>
      <c r="C59" s="158">
        <f>'2020_Data from PowerBI_Uniq Eli'!J17</f>
        <v>64285</v>
      </c>
      <c r="D59" s="158">
        <f>'2020_Data from PowerBI_Uniq Eli'!K17</f>
        <v>64902</v>
      </c>
      <c r="E59" s="158">
        <f>'2020_Data from PowerBI_Uniq Eli'!L17</f>
        <v>65024</v>
      </c>
      <c r="F59" s="158">
        <f>'2020_Data from PowerBI_Uniq Eli'!M17</f>
        <v>66716</v>
      </c>
      <c r="G59" s="158">
        <f>'2020_Data from PowerBI_Uniq Eli'!N17</f>
        <v>67534</v>
      </c>
      <c r="H59" s="158">
        <f>'2020_Data from PowerBI_Uniq Eli'!O17</f>
        <v>68033</v>
      </c>
      <c r="I59" s="219">
        <f t="shared" si="12"/>
        <v>7.3888707910090279E-3</v>
      </c>
    </row>
    <row r="60" spans="1:17" s="105" customFormat="1">
      <c r="A60" s="220"/>
      <c r="B60" s="50"/>
      <c r="C60" s="50"/>
      <c r="D60" s="50"/>
      <c r="E60" s="50"/>
      <c r="F60" s="50"/>
      <c r="G60" s="50"/>
      <c r="H60" s="50"/>
      <c r="I60" s="50"/>
    </row>
    <row r="61" spans="1:17" s="105" customFormat="1">
      <c r="A61" s="577" t="s">
        <v>136</v>
      </c>
      <c r="B61" s="175" t="s">
        <v>35</v>
      </c>
      <c r="C61" s="176">
        <f>SUM('2020_Pivots on Bill''s Data'!H29:H39,'2020_Pivots on Bill''s Data'!H41:H44)</f>
        <v>64105329</v>
      </c>
      <c r="D61" s="176">
        <f>SUM('2020_Pivots on Bill''s Data'!I29:I39,'2020_Pivots on Bill''s Data'!I41:I44)</f>
        <v>63633568</v>
      </c>
      <c r="E61" s="176">
        <f>SUM('2020_Pivots on Bill''s Data'!J29:J39,'2020_Pivots on Bill''s Data'!J41:J44)</f>
        <v>61110204.110000007</v>
      </c>
      <c r="F61" s="176">
        <f>SUM('2020_Pivots on Bill''s Data'!K29:K39,'2020_Pivots on Bill''s Data'!K41:K44)</f>
        <v>57040452.599999994</v>
      </c>
      <c r="G61" s="176">
        <f>SUM('2020_Pivots on Bill''s Data'!L29:L39,'2020_Pivots on Bill''s Data'!L41:L44)</f>
        <v>56882170.739999995</v>
      </c>
      <c r="H61" s="176">
        <f>SUM('2020_Pivots on Bill''s Data'!M29:M39,'2020_Pivots on Bill''s Data'!M41:M44)</f>
        <v>65308628.409999996</v>
      </c>
      <c r="I61" s="221">
        <f t="shared" si="12"/>
        <v>0.14813882030831937</v>
      </c>
    </row>
    <row r="62" spans="1:17" s="105" customFormat="1">
      <c r="A62" s="578"/>
      <c r="B62" s="153" t="s">
        <v>24</v>
      </c>
      <c r="C62" s="177">
        <f>SUM('2020_Pivots on Bill''s Data'!H10:H25)</f>
        <v>30999015</v>
      </c>
      <c r="D62" s="177">
        <f>SUM('2020_Pivots on Bill''s Data'!I10:I25)</f>
        <v>28384434</v>
      </c>
      <c r="E62" s="177">
        <f>SUM('2020_Pivots on Bill''s Data'!J10:J25)</f>
        <v>27538605.169999998</v>
      </c>
      <c r="F62" s="177">
        <f>SUM('2020_Pivots on Bill''s Data'!K10:K25)</f>
        <v>25523967.640000004</v>
      </c>
      <c r="G62" s="177">
        <f>SUM('2020_Pivots on Bill''s Data'!L10:L25)</f>
        <v>24199069.31000001</v>
      </c>
      <c r="H62" s="177">
        <f>SUM('2020_Pivots on Bill''s Data'!M10:M25)</f>
        <v>26298224.77</v>
      </c>
      <c r="I62" s="155">
        <f t="shared" si="12"/>
        <v>8.67452972306062E-2</v>
      </c>
      <c r="L62" s="222"/>
      <c r="M62" s="222"/>
      <c r="N62" s="222"/>
      <c r="O62" s="222"/>
      <c r="P62" s="222"/>
      <c r="Q62" s="222"/>
    </row>
    <row r="63" spans="1:17" s="105" customFormat="1">
      <c r="A63" s="578"/>
      <c r="B63" s="153" t="s">
        <v>27</v>
      </c>
      <c r="C63" s="177">
        <f>SUM(C61:C62)</f>
        <v>95104344</v>
      </c>
      <c r="D63" s="177">
        <f t="shared" ref="D63:H63" si="21">SUM(D61:D62)</f>
        <v>92018002</v>
      </c>
      <c r="E63" s="177">
        <f t="shared" si="21"/>
        <v>88648809.280000001</v>
      </c>
      <c r="F63" s="177">
        <f t="shared" si="21"/>
        <v>82564420.239999995</v>
      </c>
      <c r="G63" s="177">
        <f t="shared" si="21"/>
        <v>81081240.050000012</v>
      </c>
      <c r="H63" s="177">
        <f t="shared" si="21"/>
        <v>91606853.179999992</v>
      </c>
      <c r="I63" s="155">
        <f t="shared" si="12"/>
        <v>0.12981564075129093</v>
      </c>
    </row>
    <row r="64" spans="1:17">
      <c r="A64" s="578"/>
      <c r="B64" s="150"/>
      <c r="C64" s="152"/>
      <c r="D64" s="152"/>
      <c r="E64" s="152"/>
      <c r="F64" s="152"/>
      <c r="G64" s="152"/>
      <c r="H64" s="152"/>
      <c r="I64" s="142"/>
    </row>
    <row r="65" spans="1:17">
      <c r="A65" s="578"/>
      <c r="B65" s="150" t="s">
        <v>29</v>
      </c>
      <c r="C65" s="156">
        <f t="shared" ref="C65:G67" si="22">C61/C83</f>
        <v>0.17185775721842372</v>
      </c>
      <c r="D65" s="156">
        <f t="shared" si="22"/>
        <v>0.16691302159633981</v>
      </c>
      <c r="E65" s="156">
        <f t="shared" si="22"/>
        <v>0.16762762624880201</v>
      </c>
      <c r="F65" s="156">
        <f t="shared" si="22"/>
        <v>0.15501907021887573</v>
      </c>
      <c r="G65" s="156">
        <f t="shared" si="22"/>
        <v>0.15139642667638689</v>
      </c>
      <c r="H65" s="156">
        <f t="shared" ref="H65" si="23">H61/H83</f>
        <v>0.17725951235049048</v>
      </c>
      <c r="I65" s="142">
        <f t="shared" si="12"/>
        <v>0.17083022526936187</v>
      </c>
      <c r="K65" s="52" t="s">
        <v>29</v>
      </c>
      <c r="L65" s="18">
        <f>C61/L83</f>
        <v>0.18652256407786064</v>
      </c>
      <c r="M65" s="18">
        <f>D61/M83</f>
        <v>0.18241253140917929</v>
      </c>
      <c r="N65" s="18">
        <f>E61/N83</f>
        <v>0.1842575832846387</v>
      </c>
      <c r="O65" s="18">
        <f>F61/O83</f>
        <v>0.17046234792361109</v>
      </c>
      <c r="P65" s="18">
        <f>G61/P83</f>
        <v>0.16664856434174463</v>
      </c>
      <c r="Q65" s="18"/>
    </row>
    <row r="66" spans="1:17">
      <c r="A66" s="578"/>
      <c r="B66" s="150" t="s">
        <v>30</v>
      </c>
      <c r="C66" s="156">
        <f t="shared" si="22"/>
        <v>0.1302367980491618</v>
      </c>
      <c r="D66" s="156">
        <f t="shared" si="22"/>
        <v>0.11720181745172344</v>
      </c>
      <c r="E66" s="156">
        <f t="shared" si="22"/>
        <v>0.1149655189034676</v>
      </c>
      <c r="F66" s="156">
        <f t="shared" si="22"/>
        <v>0.10688700303420842</v>
      </c>
      <c r="G66" s="156">
        <f t="shared" si="22"/>
        <v>9.8250336063182606E-2</v>
      </c>
      <c r="H66" s="156">
        <f>H62/H84</f>
        <v>0.10471457232094944</v>
      </c>
      <c r="I66" s="142">
        <f t="shared" si="12"/>
        <v>6.5793528213581087E-2</v>
      </c>
      <c r="K66" s="52" t="s">
        <v>30</v>
      </c>
      <c r="L66" s="18">
        <f t="shared" ref="L66:L67" si="24">C62/L84</f>
        <v>0.1159502455601259</v>
      </c>
      <c r="M66" s="18">
        <f t="shared" ref="M66:P67" si="25">D62/M84</f>
        <v>0.10337481073719648</v>
      </c>
      <c r="N66" s="18">
        <f t="shared" si="25"/>
        <v>0.10108104937896326</v>
      </c>
      <c r="O66" s="18">
        <f t="shared" si="25"/>
        <v>9.3793435351625418E-2</v>
      </c>
      <c r="P66" s="18">
        <f t="shared" si="25"/>
        <v>8.6213792368147094E-2</v>
      </c>
      <c r="Q66" s="18"/>
    </row>
    <row r="67" spans="1:17">
      <c r="A67" s="578"/>
      <c r="B67" s="150" t="s">
        <v>31</v>
      </c>
      <c r="C67" s="156">
        <f t="shared" si="22"/>
        <v>0.15564485790995275</v>
      </c>
      <c r="D67" s="156">
        <f t="shared" si="22"/>
        <v>0.14760143518548402</v>
      </c>
      <c r="E67" s="156">
        <f t="shared" si="22"/>
        <v>0.14674593213622097</v>
      </c>
      <c r="F67" s="156">
        <f t="shared" si="22"/>
        <v>0.1360761522176609</v>
      </c>
      <c r="G67" s="156">
        <f t="shared" si="22"/>
        <v>0.1303521603431112</v>
      </c>
      <c r="H67" s="156">
        <f t="shared" ref="H67" si="26">H63/H85</f>
        <v>0.14785384214229266</v>
      </c>
      <c r="I67" s="142">
        <f t="shared" si="12"/>
        <v>0.13426460868092849</v>
      </c>
      <c r="K67" s="52" t="s">
        <v>31</v>
      </c>
      <c r="L67" s="18">
        <f t="shared" si="24"/>
        <v>0.15564485790995275</v>
      </c>
      <c r="M67" s="18">
        <f t="shared" si="25"/>
        <v>0.14760143518548402</v>
      </c>
      <c r="N67" s="18">
        <f t="shared" si="25"/>
        <v>0.14674593213622097</v>
      </c>
      <c r="O67" s="18">
        <f t="shared" si="25"/>
        <v>0.1360761522176609</v>
      </c>
      <c r="P67" s="18">
        <f t="shared" si="25"/>
        <v>0.1303521603431112</v>
      </c>
      <c r="Q67" s="18"/>
    </row>
    <row r="68" spans="1:17">
      <c r="A68" s="578"/>
      <c r="B68" s="150"/>
      <c r="C68" s="152"/>
      <c r="D68" s="152"/>
      <c r="E68" s="152"/>
      <c r="F68" s="152"/>
      <c r="G68" s="152"/>
      <c r="H68" s="152"/>
      <c r="I68" s="142"/>
    </row>
    <row r="69" spans="1:17">
      <c r="A69" s="578"/>
      <c r="B69" s="153" t="s">
        <v>32</v>
      </c>
      <c r="C69" s="157">
        <f>'2020_Data from PowerBI_Uniq Eli'!J41</f>
        <v>17802</v>
      </c>
      <c r="D69" s="157">
        <f>'2020_Data from PowerBI_Uniq Eli'!K41</f>
        <v>17044</v>
      </c>
      <c r="E69" s="157">
        <f>'2020_Data from PowerBI_Uniq Eli'!L41</f>
        <v>16032</v>
      </c>
      <c r="F69" s="157">
        <f>'2020_Data from PowerBI_Uniq Eli'!M41</f>
        <v>15540</v>
      </c>
      <c r="G69" s="157">
        <f>'2020_Data from PowerBI_Uniq Eli'!N41</f>
        <v>15334</v>
      </c>
      <c r="H69" s="157">
        <f>'2020_Data from PowerBI_Uniq Eli'!O41</f>
        <v>17637</v>
      </c>
      <c r="I69" s="142">
        <f t="shared" si="12"/>
        <v>0.1501891222120777</v>
      </c>
      <c r="J69" s="106"/>
    </row>
    <row r="70" spans="1:17">
      <c r="A70" s="579"/>
      <c r="B70" s="161" t="s">
        <v>33</v>
      </c>
      <c r="C70" s="158">
        <f>'2020_Data from PowerBI_Uniq Eli'!J16</f>
        <v>18462</v>
      </c>
      <c r="D70" s="158">
        <f>'2020_Data from PowerBI_Uniq Eli'!K16</f>
        <v>16218</v>
      </c>
      <c r="E70" s="158">
        <f>'2020_Data from PowerBI_Uniq Eli'!L16</f>
        <v>14954</v>
      </c>
      <c r="F70" s="158">
        <f>'2020_Data from PowerBI_Uniq Eli'!M16</f>
        <v>15345</v>
      </c>
      <c r="G70" s="158">
        <f>'2020_Data from PowerBI_Uniq Eli'!N16</f>
        <v>15161</v>
      </c>
      <c r="H70" s="158">
        <f>'2020_Data from PowerBI_Uniq Eli'!O16</f>
        <v>17122</v>
      </c>
      <c r="I70" s="146">
        <f t="shared" si="12"/>
        <v>0.12934503001121289</v>
      </c>
    </row>
    <row r="71" spans="1:17">
      <c r="B71" s="52"/>
      <c r="C71" s="52"/>
      <c r="D71" s="52"/>
      <c r="E71" s="52"/>
      <c r="F71" s="52"/>
      <c r="G71" s="52"/>
      <c r="H71" s="52"/>
      <c r="I71" s="111"/>
    </row>
    <row r="72" spans="1:17">
      <c r="A72" s="577" t="s">
        <v>36</v>
      </c>
      <c r="B72" s="159" t="s">
        <v>35</v>
      </c>
      <c r="C72" s="160">
        <f>'2020_Pivots on Bill''s Data'!H28+'2020_Pivots on Bill''s Data'!H40</f>
        <v>32791595</v>
      </c>
      <c r="D72" s="160">
        <f>'2020_Pivots on Bill''s Data'!I28+'2020_Pivots on Bill''s Data'!I40</f>
        <v>35206373</v>
      </c>
      <c r="E72" s="160">
        <f>'2020_Pivots on Bill''s Data'!J28+'2020_Pivots on Bill''s Data'!J40</f>
        <v>34346716.950000003</v>
      </c>
      <c r="F72" s="160">
        <f>'2020_Pivots on Bill''s Data'!K28+'2020_Pivots on Bill''s Data'!K40</f>
        <v>36959324.539999999</v>
      </c>
      <c r="G72" s="160">
        <f>'2020_Pivots on Bill''s Data'!L28+'2020_Pivots on Bill''s Data'!L40</f>
        <v>40318905.140000001</v>
      </c>
      <c r="H72" s="160">
        <f>'2020_Pivots on Bill''s Data'!M28+'2020_Pivots on Bill''s Data'!M40</f>
        <v>36668286.600000001</v>
      </c>
      <c r="I72" s="140">
        <f t="shared" si="12"/>
        <v>-9.0543593069402406E-2</v>
      </c>
    </row>
    <row r="73" spans="1:17">
      <c r="A73" s="578"/>
      <c r="B73" s="150" t="s">
        <v>24</v>
      </c>
      <c r="C73" s="152">
        <f>'2020_Pivots on Bill''s Data'!H7+'2020_Pivots on Bill''s Data'!H9</f>
        <v>207021386</v>
      </c>
      <c r="D73" s="152">
        <f>'2020_Pivots on Bill''s Data'!I7+'2020_Pivots on Bill''s Data'!I9</f>
        <v>213799813</v>
      </c>
      <c r="E73" s="152">
        <f>'2020_Pivots on Bill''s Data'!J7+'2020_Pivots on Bill''s Data'!J9</f>
        <v>211999347.96000001</v>
      </c>
      <c r="F73" s="152">
        <f>'2020_Pivots on Bill''s Data'!K7+'2020_Pivots on Bill''s Data'!K9</f>
        <v>213269962.66999999</v>
      </c>
      <c r="G73" s="152">
        <f>'2020_Pivots on Bill''s Data'!L7+'2020_Pivots on Bill''s Data'!L9</f>
        <v>222101047.31</v>
      </c>
      <c r="H73" s="152">
        <f>'2020_Pivots on Bill''s Data'!M7+'2020_Pivots on Bill''s Data'!M9</f>
        <v>224843751.99000001</v>
      </c>
      <c r="I73" s="142">
        <f t="shared" si="12"/>
        <v>1.2348904758525681E-2</v>
      </c>
      <c r="L73" s="19"/>
      <c r="M73" s="19"/>
      <c r="N73" s="19"/>
      <c r="O73" s="19"/>
      <c r="P73" s="19"/>
      <c r="Q73" s="19"/>
    </row>
    <row r="74" spans="1:17">
      <c r="A74" s="578"/>
      <c r="B74" s="150" t="s">
        <v>27</v>
      </c>
      <c r="C74" s="152">
        <f>SUM(C72:C73)</f>
        <v>239812981</v>
      </c>
      <c r="D74" s="152">
        <f t="shared" ref="D74:H74" si="27">SUM(D72:D73)</f>
        <v>249006186</v>
      </c>
      <c r="E74" s="152">
        <f t="shared" si="27"/>
        <v>246346064.91000003</v>
      </c>
      <c r="F74" s="152">
        <f t="shared" si="27"/>
        <v>250229287.20999998</v>
      </c>
      <c r="G74" s="152">
        <f t="shared" si="27"/>
        <v>262419952.44999999</v>
      </c>
      <c r="H74" s="152">
        <f t="shared" si="27"/>
        <v>261512038.59</v>
      </c>
      <c r="I74" s="142">
        <f t="shared" si="12"/>
        <v>-3.4597745008470016E-3</v>
      </c>
    </row>
    <row r="75" spans="1:17">
      <c r="A75" s="578"/>
      <c r="B75" s="150"/>
      <c r="C75" s="152"/>
      <c r="D75" s="152"/>
      <c r="E75" s="152"/>
      <c r="F75" s="152"/>
      <c r="G75" s="152"/>
      <c r="H75" s="152"/>
      <c r="I75" s="142"/>
    </row>
    <row r="76" spans="1:17" ht="19.5" customHeight="1">
      <c r="A76" s="578"/>
      <c r="B76" s="20" t="s">
        <v>29</v>
      </c>
      <c r="C76" s="162">
        <f>C72/C83</f>
        <v>8.7909851805220082E-2</v>
      </c>
      <c r="D76" s="162">
        <f t="shared" ref="C76:G78" si="28">D72/D83</f>
        <v>9.2347518480777241E-2</v>
      </c>
      <c r="E76" s="162">
        <f t="shared" si="28"/>
        <v>9.4214357743011526E-2</v>
      </c>
      <c r="F76" s="162">
        <f t="shared" si="28"/>
        <v>0.10044450674832965</v>
      </c>
      <c r="G76" s="162">
        <f t="shared" si="28"/>
        <v>0.1073119764293336</v>
      </c>
      <c r="H76" s="162">
        <f t="shared" ref="H76" si="29">H72/H83</f>
        <v>9.9524408331453804E-2</v>
      </c>
      <c r="I76" s="142">
        <f t="shared" si="12"/>
        <v>-7.2569421950848256E-2</v>
      </c>
      <c r="K76" t="s">
        <v>29</v>
      </c>
      <c r="L76" s="18">
        <f>C72/L83</f>
        <v>9.5411293803714103E-2</v>
      </c>
      <c r="M76" s="18">
        <f>D72/M83</f>
        <v>0.10092289058293544</v>
      </c>
      <c r="N76" s="18">
        <f>E72/N83</f>
        <v>0.10356115072986519</v>
      </c>
      <c r="O76" s="18">
        <f>F72/O83</f>
        <v>0.11045096859485889</v>
      </c>
      <c r="P76" s="18">
        <f>G72/P83</f>
        <v>0.1181229121533344</v>
      </c>
      <c r="Q76" s="18"/>
    </row>
    <row r="77" spans="1:17" ht="21" customHeight="1">
      <c r="A77" s="578"/>
      <c r="B77" s="20" t="s">
        <v>30</v>
      </c>
      <c r="C77" s="162">
        <f>C73/C84</f>
        <v>0.86976319861581308</v>
      </c>
      <c r="D77" s="162">
        <f t="shared" si="28"/>
        <v>0.88279817925693382</v>
      </c>
      <c r="E77" s="162">
        <f t="shared" si="28"/>
        <v>0.88503447777991384</v>
      </c>
      <c r="F77" s="162">
        <f t="shared" si="28"/>
        <v>0.8931129935805624</v>
      </c>
      <c r="G77" s="162">
        <f t="shared" si="28"/>
        <v>0.901749660643966</v>
      </c>
      <c r="H77" s="162">
        <f t="shared" ref="H77" si="30">H73/H84</f>
        <v>0.89528542457090254</v>
      </c>
      <c r="I77" s="142">
        <f t="shared" si="12"/>
        <v>-7.1685483845340681E-3</v>
      </c>
      <c r="K77" t="s">
        <v>30</v>
      </c>
      <c r="L77" s="18">
        <f t="shared" ref="L77:L78" si="31">C73/L84</f>
        <v>0.77435300905198468</v>
      </c>
      <c r="M77" s="18">
        <f t="shared" ref="M77:P78" si="32">D73/M84</f>
        <v>0.77864914285495357</v>
      </c>
      <c r="N77" s="18">
        <f t="shared" si="32"/>
        <v>0.77814821873394013</v>
      </c>
      <c r="O77" s="18">
        <f t="shared" si="32"/>
        <v>0.7837074054577593</v>
      </c>
      <c r="P77" s="18">
        <f t="shared" si="32"/>
        <v>0.79127727319742724</v>
      </c>
      <c r="Q77" s="18"/>
    </row>
    <row r="78" spans="1:17">
      <c r="A78" s="578"/>
      <c r="B78" s="20" t="s">
        <v>31</v>
      </c>
      <c r="C78" s="162">
        <f t="shared" si="28"/>
        <v>0.39247058318079769</v>
      </c>
      <c r="D78" s="162">
        <f t="shared" si="28"/>
        <v>0.39941826191426733</v>
      </c>
      <c r="E78" s="162">
        <f t="shared" si="28"/>
        <v>0.40779208674000533</v>
      </c>
      <c r="F78" s="162">
        <f t="shared" si="28"/>
        <v>0.41240813508684238</v>
      </c>
      <c r="G78" s="162">
        <f t="shared" si="28"/>
        <v>0.42188560137831799</v>
      </c>
      <c r="H78" s="162">
        <f t="shared" ref="H78" si="33">H74/H85</f>
        <v>0.42208151824646067</v>
      </c>
      <c r="I78" s="142">
        <f t="shared" si="12"/>
        <v>4.6438386970937273E-4</v>
      </c>
      <c r="K78" t="s">
        <v>31</v>
      </c>
      <c r="L78" s="18">
        <f t="shared" si="31"/>
        <v>0.39247058318079769</v>
      </c>
      <c r="M78" s="18">
        <f t="shared" si="32"/>
        <v>0.39941826191426733</v>
      </c>
      <c r="N78" s="18">
        <f t="shared" si="32"/>
        <v>0.40779208674000533</v>
      </c>
      <c r="O78" s="18">
        <f t="shared" si="32"/>
        <v>0.41240813508684238</v>
      </c>
      <c r="P78" s="18">
        <f t="shared" si="32"/>
        <v>0.42188560137831799</v>
      </c>
      <c r="Q78" s="18"/>
    </row>
    <row r="79" spans="1:17">
      <c r="A79" s="578"/>
      <c r="B79" s="20"/>
      <c r="C79" s="163"/>
      <c r="D79" s="163"/>
      <c r="E79" s="163"/>
      <c r="F79" s="163"/>
      <c r="G79" s="163"/>
      <c r="H79" s="163"/>
      <c r="I79" s="142"/>
    </row>
    <row r="80" spans="1:17">
      <c r="A80" s="578"/>
      <c r="B80" s="164" t="s">
        <v>32</v>
      </c>
      <c r="C80" s="165">
        <f>'2020_Data from PowerBI_Detail'!K125</f>
        <v>92469</v>
      </c>
      <c r="D80" s="165">
        <f>'2020_Data from PowerBI_Detail'!L125</f>
        <v>96704</v>
      </c>
      <c r="E80" s="165">
        <f>'2020_Data from PowerBI_Detail'!M125</f>
        <v>98634</v>
      </c>
      <c r="F80" s="165">
        <f>'2020_Data from PowerBI_Detail'!N125</f>
        <v>102224</v>
      </c>
      <c r="G80" s="165">
        <f>'2020_Data from PowerBI_Detail'!O125</f>
        <v>104447</v>
      </c>
      <c r="H80" s="165">
        <f>'2020_Data from PowerBI_Detail'!P125</f>
        <v>96235</v>
      </c>
      <c r="I80" s="166">
        <f t="shared" si="12"/>
        <v>-7.8623608145758084E-2</v>
      </c>
      <c r="J80" s="105"/>
    </row>
    <row r="81" spans="1:17">
      <c r="A81" s="579"/>
      <c r="B81" s="144" t="s">
        <v>33</v>
      </c>
      <c r="C81" s="167">
        <f>'2020_Data from PowerBI_Detail'!K43</f>
        <v>61387</v>
      </c>
      <c r="D81" s="167">
        <f>'2020_Data from PowerBI_Detail'!L43</f>
        <v>61552</v>
      </c>
      <c r="E81" s="167">
        <f>'2020_Data from PowerBI_Detail'!M43</f>
        <v>62354</v>
      </c>
      <c r="F81" s="167">
        <f>'2020_Data from PowerBI_Detail'!N43</f>
        <v>63676</v>
      </c>
      <c r="G81" s="167">
        <f>'2020_Data from PowerBI_Detail'!O43</f>
        <v>66441</v>
      </c>
      <c r="H81" s="167">
        <f>'2020_Data from PowerBI_Detail'!P43</f>
        <v>65455</v>
      </c>
      <c r="I81" s="146">
        <f t="shared" si="12"/>
        <v>-1.4840234192742385E-2</v>
      </c>
    </row>
    <row r="82" spans="1:17">
      <c r="I82" s="111"/>
    </row>
    <row r="83" spans="1:17">
      <c r="A83" s="580" t="s">
        <v>18</v>
      </c>
      <c r="B83" s="138" t="s">
        <v>35</v>
      </c>
      <c r="C83" s="168">
        <f>C72+C61+C51</f>
        <v>373013881</v>
      </c>
      <c r="D83" s="168">
        <f t="shared" ref="D83:G83" si="34">D72+D61+D51</f>
        <v>381237889</v>
      </c>
      <c r="E83" s="168">
        <f t="shared" si="34"/>
        <v>364559264.34999996</v>
      </c>
      <c r="F83" s="168">
        <f t="shared" si="34"/>
        <v>367957648.81999999</v>
      </c>
      <c r="G83" s="168">
        <f t="shared" si="34"/>
        <v>375716732.48000002</v>
      </c>
      <c r="H83" s="168">
        <f>H72+H61+H51</f>
        <v>368435112.69999999</v>
      </c>
      <c r="I83" s="140">
        <f t="shared" si="12"/>
        <v>-1.9380610844601187E-2</v>
      </c>
      <c r="K83" t="s">
        <v>35</v>
      </c>
      <c r="L83" s="19">
        <f>C47+C61+C72</f>
        <v>343686724</v>
      </c>
      <c r="M83" s="19">
        <f t="shared" ref="L83:P84" si="35">D47+D61+D72</f>
        <v>348844279</v>
      </c>
      <c r="N83" s="19">
        <f t="shared" si="35"/>
        <v>331656385.69999999</v>
      </c>
      <c r="O83" s="19">
        <f t="shared" si="35"/>
        <v>334622004.77000004</v>
      </c>
      <c r="P83" s="19">
        <f t="shared" si="35"/>
        <v>341330097.64999998</v>
      </c>
      <c r="Q83" s="19"/>
    </row>
    <row r="84" spans="1:17">
      <c r="A84" s="581"/>
      <c r="B84" s="20" t="s">
        <v>24</v>
      </c>
      <c r="C84" s="163">
        <f t="shared" ref="C84:G84" si="36">C73+C62+C53</f>
        <v>238020401.79380402</v>
      </c>
      <c r="D84" s="163">
        <f t="shared" si="36"/>
        <v>242184247.79711136</v>
      </c>
      <c r="E84" s="163">
        <f t="shared" si="36"/>
        <v>239537953.92445603</v>
      </c>
      <c r="F84" s="163">
        <f t="shared" si="36"/>
        <v>238793931.11837217</v>
      </c>
      <c r="G84" s="163">
        <f t="shared" si="36"/>
        <v>246300117.43102971</v>
      </c>
      <c r="H84" s="163">
        <f t="shared" ref="H84" si="37">H73+H62+H53</f>
        <v>251141977.54058644</v>
      </c>
      <c r="I84" s="142">
        <f t="shared" si="12"/>
        <v>1.9658375156530683E-2</v>
      </c>
      <c r="K84" t="s">
        <v>24</v>
      </c>
      <c r="L84" s="19">
        <f t="shared" si="35"/>
        <v>267347558</v>
      </c>
      <c r="M84" s="19">
        <f t="shared" si="35"/>
        <v>274577857</v>
      </c>
      <c r="N84" s="19">
        <f t="shared" si="35"/>
        <v>272440831.77999997</v>
      </c>
      <c r="O84" s="19">
        <f t="shared" si="35"/>
        <v>272129574.36000001</v>
      </c>
      <c r="P84" s="19">
        <f t="shared" si="35"/>
        <v>280686751.44999999</v>
      </c>
      <c r="Q84" s="19"/>
    </row>
    <row r="85" spans="1:17">
      <c r="A85" s="581"/>
      <c r="B85" s="20" t="s">
        <v>27</v>
      </c>
      <c r="C85" s="163">
        <f>C74+C63+C51</f>
        <v>611034282</v>
      </c>
      <c r="D85" s="163">
        <f t="shared" ref="D85:G85" si="38">D74+D63+D51</f>
        <v>623422136</v>
      </c>
      <c r="E85" s="163">
        <f t="shared" si="38"/>
        <v>604097217.48000002</v>
      </c>
      <c r="F85" s="163">
        <f t="shared" si="38"/>
        <v>606751579.13</v>
      </c>
      <c r="G85" s="163">
        <f t="shared" si="38"/>
        <v>622016849.10000002</v>
      </c>
      <c r="H85" s="163">
        <f t="shared" ref="H85" si="39">H74+H63+H51</f>
        <v>619577089.46000004</v>
      </c>
      <c r="I85" s="142">
        <f t="shared" si="12"/>
        <v>-3.9223369005679798E-3</v>
      </c>
      <c r="K85" t="s">
        <v>27</v>
      </c>
      <c r="L85" s="19">
        <f>C74+C63+L51</f>
        <v>611034282</v>
      </c>
      <c r="M85" s="19">
        <f>D74+D63+M51</f>
        <v>623422136</v>
      </c>
      <c r="N85" s="19">
        <f>E74+E63+N51</f>
        <v>604097217.48000002</v>
      </c>
      <c r="O85" s="19">
        <f>F74+F63+O51</f>
        <v>606751579.13</v>
      </c>
      <c r="P85" s="19">
        <f>G74+G63+P51</f>
        <v>622016849.10000002</v>
      </c>
      <c r="Q85" s="19"/>
    </row>
    <row r="86" spans="1:17">
      <c r="A86" s="581"/>
      <c r="B86" s="20"/>
      <c r="C86" s="163"/>
      <c r="D86" s="163"/>
      <c r="E86" s="163"/>
      <c r="F86" s="163"/>
      <c r="G86" s="163"/>
      <c r="H86" s="163"/>
      <c r="I86" s="142"/>
    </row>
    <row r="87" spans="1:17">
      <c r="A87" s="581"/>
      <c r="B87" s="20" t="s">
        <v>32</v>
      </c>
      <c r="C87" s="163">
        <f>(C47+C61+C72)/'2020_Data from PowerBI_Uniq Eli'!J50</f>
        <v>42036.047455968692</v>
      </c>
      <c r="D87" s="163">
        <f>(D47+D61+D72)/'2020_Data from PowerBI_Uniq Eli'!K50</f>
        <v>42474.647388286859</v>
      </c>
      <c r="E87" s="163">
        <f>(E47+E61+E72)/'2020_Data from PowerBI_Uniq Eli'!L50</f>
        <v>41524.525566545635</v>
      </c>
      <c r="F87" s="163">
        <f>(F47+F61+F72)/'2020_Data from PowerBI_Uniq Eli'!M50</f>
        <v>43434.839663811013</v>
      </c>
      <c r="G87" s="163">
        <f>(G47+G61+G72)/'2020_Data from PowerBI_Uniq Eli'!N50</f>
        <v>44345.861718851498</v>
      </c>
      <c r="H87" s="163">
        <f>(H47+H61+H72)/'2020_Data from PowerBI_Uniq Eli'!O50</f>
        <v>44552.118358208958</v>
      </c>
      <c r="I87" s="142">
        <f t="shared" si="12"/>
        <v>4.6510910232189229E-3</v>
      </c>
    </row>
    <row r="88" spans="1:17">
      <c r="A88" s="582"/>
      <c r="B88" s="144" t="s">
        <v>33</v>
      </c>
      <c r="C88" s="169">
        <f>(C48+C62+C73)/'2020_Data from PowerBI_Uniq Eli'!J25</f>
        <v>49000.652126099703</v>
      </c>
      <c r="D88" s="169">
        <f>(D48+D62+D73)/'2020_Data from PowerBI_Uniq Eli'!K25</f>
        <v>48486.289422567541</v>
      </c>
      <c r="E88" s="169">
        <f>(E48+E62+E73)/'2020_Data from PowerBI_Uniq Eli'!L25</f>
        <v>48650.148532142855</v>
      </c>
      <c r="F88" s="169">
        <f>(F48+F62+F73)/'2020_Data from PowerBI_Uniq Eli'!M25</f>
        <v>51046.628092290382</v>
      </c>
      <c r="G88" s="169">
        <f>(G48+G62+G73)/'2020_Data from PowerBI_Uniq Eli'!N25</f>
        <v>53120.127072293712</v>
      </c>
      <c r="H88" s="169">
        <f>(H48+H62+H73)/'2020_Data from PowerBI_Uniq Eli'!O25</f>
        <v>53399.100205915391</v>
      </c>
      <c r="I88" s="146">
        <f t="shared" si="12"/>
        <v>5.2517407054017973E-3</v>
      </c>
    </row>
    <row r="89" spans="1:17">
      <c r="C89" s="5"/>
      <c r="D89" s="5"/>
      <c r="E89" s="5"/>
      <c r="F89" s="5"/>
      <c r="G89" s="5"/>
      <c r="H89" s="5"/>
      <c r="I89" s="5"/>
    </row>
  </sheetData>
  <mergeCells count="10">
    <mergeCell ref="A1:I1"/>
    <mergeCell ref="A72:A81"/>
    <mergeCell ref="A83:A88"/>
    <mergeCell ref="A6:A9"/>
    <mergeCell ref="A20:A26"/>
    <mergeCell ref="A28:A34"/>
    <mergeCell ref="A36:A42"/>
    <mergeCell ref="A47:A59"/>
    <mergeCell ref="A61:A70"/>
    <mergeCell ref="A11:A12"/>
  </mergeCells>
  <printOptions horizontalCentered="1" gridLines="1"/>
  <pageMargins left="0.25" right="0.25" top="0.5" bottom="0.5" header="0" footer="0.3"/>
  <pageSetup scale="64" fitToHeight="2" orientation="landscape" r:id="rId1"/>
  <headerFooter>
    <oddFooter>&amp;CPage &amp;P&amp;R&amp;A</oddFooter>
  </headerFooter>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540F6-EBF1-42E7-A8F2-446E05CECA62}">
  <dimension ref="B2:B8"/>
  <sheetViews>
    <sheetView workbookViewId="0"/>
    <sheetView workbookViewId="1"/>
  </sheetViews>
  <sheetFormatPr defaultRowHeight="15.75"/>
  <cols>
    <col min="2" max="2" width="189.375" customWidth="1"/>
  </cols>
  <sheetData>
    <row r="2" spans="2:2">
      <c r="B2" s="181" t="s">
        <v>161</v>
      </c>
    </row>
    <row r="3" spans="2:2">
      <c r="B3" s="182" t="s">
        <v>162</v>
      </c>
    </row>
    <row r="4" spans="2:2">
      <c r="B4" s="182" t="s">
        <v>163</v>
      </c>
    </row>
    <row r="5" spans="2:2">
      <c r="B5" s="182" t="s">
        <v>164</v>
      </c>
    </row>
    <row r="6" spans="2:2">
      <c r="B6" s="182" t="s">
        <v>165</v>
      </c>
    </row>
    <row r="7" spans="2:2">
      <c r="B7" s="182" t="s">
        <v>166</v>
      </c>
    </row>
    <row r="8" spans="2:2">
      <c r="B8" s="182"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483A7-C708-4FF4-A6D2-D9642BA67AD0}">
  <dimension ref="A3:R90"/>
  <sheetViews>
    <sheetView workbookViewId="0"/>
    <sheetView workbookViewId="1"/>
  </sheetViews>
  <sheetFormatPr defaultRowHeight="15.75"/>
  <cols>
    <col min="1" max="1" width="33" bestFit="1" customWidth="1"/>
    <col min="2" max="2" width="16" bestFit="1" customWidth="1"/>
    <col min="3" max="7" width="7.125" bestFit="1" customWidth="1"/>
    <col min="8" max="13" width="13" bestFit="1" customWidth="1"/>
    <col min="14" max="14" width="15.25" bestFit="1" customWidth="1"/>
    <col min="15" max="15" width="16.125" bestFit="1" customWidth="1"/>
    <col min="17" max="17" width="32.5" bestFit="1" customWidth="1"/>
  </cols>
  <sheetData>
    <row r="3" spans="1:18">
      <c r="A3" s="95" t="s">
        <v>148</v>
      </c>
      <c r="B3" s="65" t="s">
        <v>40</v>
      </c>
      <c r="C3" s="65"/>
      <c r="D3" s="65"/>
      <c r="E3" s="65"/>
      <c r="F3" s="65"/>
      <c r="G3" s="65"/>
      <c r="H3" s="65"/>
      <c r="I3" s="65"/>
      <c r="J3" s="65"/>
      <c r="K3" s="65"/>
      <c r="L3" s="65"/>
      <c r="M3" s="65"/>
      <c r="N3" s="65"/>
      <c r="O3" s="65"/>
    </row>
    <row r="4" spans="1:18">
      <c r="A4" s="95"/>
      <c r="B4" s="65" t="s">
        <v>119</v>
      </c>
      <c r="C4" s="65"/>
      <c r="D4" s="65"/>
      <c r="E4" s="65"/>
      <c r="F4" s="65"/>
      <c r="G4" s="65"/>
      <c r="H4" s="65" t="s">
        <v>120</v>
      </c>
      <c r="I4" s="65"/>
      <c r="J4" s="65"/>
      <c r="K4" s="65"/>
      <c r="L4" s="65"/>
      <c r="M4" s="65"/>
      <c r="N4" s="65" t="s">
        <v>121</v>
      </c>
      <c r="O4" s="65" t="s">
        <v>122</v>
      </c>
    </row>
    <row r="5" spans="1:18">
      <c r="A5" s="13" t="s">
        <v>41</v>
      </c>
      <c r="B5" s="13">
        <v>2014</v>
      </c>
      <c r="C5" s="13">
        <v>2015</v>
      </c>
      <c r="D5" s="13">
        <v>2016</v>
      </c>
      <c r="E5" s="13">
        <v>2017</v>
      </c>
      <c r="F5" s="13">
        <v>2018</v>
      </c>
      <c r="G5" s="13">
        <v>2019</v>
      </c>
      <c r="H5" s="13">
        <v>2014</v>
      </c>
      <c r="I5" s="13">
        <v>2015</v>
      </c>
      <c r="J5" s="13">
        <v>2016</v>
      </c>
      <c r="K5" s="13">
        <v>2017</v>
      </c>
      <c r="L5" s="13">
        <v>2018</v>
      </c>
      <c r="M5" s="13">
        <v>2019</v>
      </c>
      <c r="N5" s="13"/>
      <c r="O5" s="13"/>
    </row>
    <row r="6" spans="1:18">
      <c r="A6" s="34" t="s">
        <v>42</v>
      </c>
      <c r="B6" s="93">
        <v>7397</v>
      </c>
      <c r="C6" s="93">
        <v>7447</v>
      </c>
      <c r="D6" s="93">
        <v>7494</v>
      </c>
      <c r="E6" s="93">
        <v>6966</v>
      </c>
      <c r="F6" s="93">
        <v>6978</v>
      </c>
      <c r="G6" s="93">
        <v>7152</v>
      </c>
      <c r="H6" s="35">
        <v>267347558</v>
      </c>
      <c r="I6" s="35">
        <v>274577857</v>
      </c>
      <c r="J6" s="35">
        <v>272440831.78000003</v>
      </c>
      <c r="K6" s="35">
        <v>272129574.35999995</v>
      </c>
      <c r="L6" s="35">
        <v>280686751.45000005</v>
      </c>
      <c r="M6" s="35">
        <v>285257993.29999995</v>
      </c>
      <c r="N6" s="93">
        <v>43434</v>
      </c>
      <c r="O6" s="35">
        <v>1652440565.8899999</v>
      </c>
    </row>
    <row r="7" spans="1:18">
      <c r="A7" s="33" t="s">
        <v>38</v>
      </c>
      <c r="B7" s="36">
        <v>3320</v>
      </c>
      <c r="C7" s="36">
        <v>3378</v>
      </c>
      <c r="D7" s="36">
        <v>3371</v>
      </c>
      <c r="E7" s="36">
        <v>3377</v>
      </c>
      <c r="F7" s="36">
        <v>3458</v>
      </c>
      <c r="G7" s="36">
        <v>3505</v>
      </c>
      <c r="H7" s="19">
        <v>187319997</v>
      </c>
      <c r="I7" s="19">
        <v>194688502</v>
      </c>
      <c r="J7" s="19">
        <v>196933814</v>
      </c>
      <c r="K7" s="19">
        <v>203777117.5</v>
      </c>
      <c r="L7" s="19">
        <v>212800586.83000001</v>
      </c>
      <c r="M7" s="19">
        <v>214159119.5</v>
      </c>
      <c r="N7" s="36">
        <v>20409</v>
      </c>
      <c r="O7" s="19">
        <v>1209679136.8299999</v>
      </c>
      <c r="Q7" s="37" t="s">
        <v>38</v>
      </c>
      <c r="R7" s="36">
        <v>3289</v>
      </c>
    </row>
    <row r="8" spans="1:18">
      <c r="A8" s="33" t="s">
        <v>52</v>
      </c>
      <c r="B8" s="36">
        <v>894</v>
      </c>
      <c r="C8" s="36">
        <v>992</v>
      </c>
      <c r="D8" s="36">
        <v>1026</v>
      </c>
      <c r="E8" s="36">
        <v>1076</v>
      </c>
      <c r="F8" s="36">
        <v>1111</v>
      </c>
      <c r="G8" s="36">
        <v>1123</v>
      </c>
      <c r="H8" s="19">
        <v>29327157</v>
      </c>
      <c r="I8" s="19">
        <v>32393610</v>
      </c>
      <c r="J8" s="19">
        <v>32902878.649999999</v>
      </c>
      <c r="K8" s="19">
        <v>33335644.050000001</v>
      </c>
      <c r="L8" s="19">
        <v>34386634.829999998</v>
      </c>
      <c r="M8" s="19">
        <v>34116016.539999999</v>
      </c>
      <c r="N8" s="36">
        <v>6222</v>
      </c>
      <c r="O8" s="19">
        <v>196461941.06999999</v>
      </c>
      <c r="Q8" s="37" t="s">
        <v>52</v>
      </c>
      <c r="R8" s="36">
        <v>881</v>
      </c>
    </row>
    <row r="9" spans="1:18">
      <c r="A9" s="113" t="s">
        <v>68</v>
      </c>
      <c r="B9" s="114">
        <v>771</v>
      </c>
      <c r="C9" s="114">
        <v>636</v>
      </c>
      <c r="D9" s="114">
        <v>586</v>
      </c>
      <c r="E9" s="114">
        <v>292</v>
      </c>
      <c r="F9" s="114">
        <v>316</v>
      </c>
      <c r="G9" s="114">
        <v>437</v>
      </c>
      <c r="H9" s="115">
        <v>19701389</v>
      </c>
      <c r="I9" s="115">
        <v>19111311</v>
      </c>
      <c r="J9" s="115">
        <v>15065533.960000001</v>
      </c>
      <c r="K9" s="115">
        <v>9492845.1699999999</v>
      </c>
      <c r="L9" s="115">
        <v>9300460.4800000004</v>
      </c>
      <c r="M9" s="115">
        <v>10684632.49</v>
      </c>
      <c r="N9" s="114">
        <v>3038</v>
      </c>
      <c r="O9" s="115">
        <v>83356172.099999994</v>
      </c>
      <c r="Q9" s="37" t="s">
        <v>54</v>
      </c>
      <c r="R9" s="36">
        <v>1051</v>
      </c>
    </row>
    <row r="10" spans="1:18">
      <c r="A10" s="33" t="s">
        <v>54</v>
      </c>
      <c r="B10" s="36">
        <v>1066</v>
      </c>
      <c r="C10" s="36">
        <v>1032</v>
      </c>
      <c r="D10" s="36">
        <v>1028</v>
      </c>
      <c r="E10" s="36">
        <v>882</v>
      </c>
      <c r="F10" s="36">
        <v>855</v>
      </c>
      <c r="G10" s="36">
        <v>836</v>
      </c>
      <c r="H10" s="19">
        <v>14299453</v>
      </c>
      <c r="I10" s="19">
        <v>13422773</v>
      </c>
      <c r="J10" s="19">
        <v>11712823.529999999</v>
      </c>
      <c r="K10" s="19">
        <v>10018225.460000001</v>
      </c>
      <c r="L10" s="19">
        <v>8899915.6400000006</v>
      </c>
      <c r="M10" s="19">
        <v>9142276.3900000006</v>
      </c>
      <c r="N10" s="36">
        <v>5699</v>
      </c>
      <c r="O10" s="19">
        <v>67495467.020000011</v>
      </c>
      <c r="Q10" s="37" t="s">
        <v>67</v>
      </c>
      <c r="R10" s="36">
        <v>762</v>
      </c>
    </row>
    <row r="11" spans="1:18">
      <c r="A11" s="33" t="s">
        <v>64</v>
      </c>
      <c r="B11" s="36">
        <v>200</v>
      </c>
      <c r="C11" s="36">
        <v>158</v>
      </c>
      <c r="D11" s="36">
        <v>144</v>
      </c>
      <c r="E11" s="36">
        <v>145</v>
      </c>
      <c r="F11" s="36">
        <v>157</v>
      </c>
      <c r="G11" s="36">
        <v>175</v>
      </c>
      <c r="H11" s="19">
        <v>5065550</v>
      </c>
      <c r="I11" s="19">
        <v>3253069</v>
      </c>
      <c r="J11" s="19">
        <v>2301478.12</v>
      </c>
      <c r="K11" s="19">
        <v>1920995.27</v>
      </c>
      <c r="L11" s="19">
        <v>2087431.65</v>
      </c>
      <c r="M11" s="19">
        <v>3728295.5</v>
      </c>
      <c r="N11" s="36">
        <v>979</v>
      </c>
      <c r="O11" s="19">
        <v>18356819.539999999</v>
      </c>
      <c r="Q11" s="37" t="s">
        <v>60</v>
      </c>
      <c r="R11" s="36">
        <v>384</v>
      </c>
    </row>
    <row r="12" spans="1:18">
      <c r="A12" s="33" t="s">
        <v>19</v>
      </c>
      <c r="B12" s="36">
        <v>60</v>
      </c>
      <c r="C12" s="36">
        <v>61</v>
      </c>
      <c r="D12" s="36">
        <v>49</v>
      </c>
      <c r="E12" s="36">
        <v>56</v>
      </c>
      <c r="F12" s="36">
        <v>46</v>
      </c>
      <c r="G12" s="36">
        <v>55</v>
      </c>
      <c r="H12" s="19">
        <v>2171819</v>
      </c>
      <c r="I12" s="19">
        <v>1943742</v>
      </c>
      <c r="J12" s="19">
        <v>1647338</v>
      </c>
      <c r="K12" s="19">
        <v>1603617</v>
      </c>
      <c r="L12" s="19">
        <v>1704233</v>
      </c>
      <c r="M12" s="19">
        <v>2141621</v>
      </c>
      <c r="N12" s="36">
        <v>327</v>
      </c>
      <c r="O12" s="19">
        <v>11212370</v>
      </c>
      <c r="Q12" s="37" t="s">
        <v>61</v>
      </c>
      <c r="R12" s="36">
        <v>336</v>
      </c>
    </row>
    <row r="13" spans="1:18">
      <c r="A13" s="33" t="s">
        <v>59</v>
      </c>
      <c r="B13" s="36">
        <v>20</v>
      </c>
      <c r="C13" s="36">
        <v>20</v>
      </c>
      <c r="D13" s="36">
        <v>18</v>
      </c>
      <c r="E13" s="36">
        <v>22</v>
      </c>
      <c r="F13" s="36">
        <v>24</v>
      </c>
      <c r="G13" s="36">
        <v>20</v>
      </c>
      <c r="H13" s="19">
        <v>2712329</v>
      </c>
      <c r="I13" s="19">
        <v>2520474</v>
      </c>
      <c r="J13" s="19">
        <v>2286283.34</v>
      </c>
      <c r="K13" s="19">
        <v>2359319.58</v>
      </c>
      <c r="L13" s="19">
        <v>2233775.25</v>
      </c>
      <c r="M13" s="19">
        <v>1985798.84</v>
      </c>
      <c r="N13" s="36">
        <v>124</v>
      </c>
      <c r="O13" s="19">
        <v>14097980.01</v>
      </c>
      <c r="Q13" s="37" t="s">
        <v>64</v>
      </c>
      <c r="R13" s="36">
        <v>197</v>
      </c>
    </row>
    <row r="14" spans="1:18">
      <c r="A14" s="33" t="s">
        <v>65</v>
      </c>
      <c r="B14" s="36">
        <v>27</v>
      </c>
      <c r="C14" s="36">
        <v>33</v>
      </c>
      <c r="D14" s="36">
        <v>45</v>
      </c>
      <c r="E14" s="36">
        <v>48</v>
      </c>
      <c r="F14" s="36">
        <v>64</v>
      </c>
      <c r="G14" s="36">
        <v>95</v>
      </c>
      <c r="H14" s="19">
        <v>634548</v>
      </c>
      <c r="I14" s="19">
        <v>649393</v>
      </c>
      <c r="J14" s="19">
        <v>854365.94</v>
      </c>
      <c r="K14" s="19">
        <v>1039828.65</v>
      </c>
      <c r="L14" s="19">
        <v>1177055.3999999999</v>
      </c>
      <c r="M14" s="19">
        <v>1724228.89</v>
      </c>
      <c r="N14" s="36">
        <v>312</v>
      </c>
      <c r="O14" s="19">
        <v>6079419.8799999999</v>
      </c>
      <c r="Q14" s="37" t="s">
        <v>56</v>
      </c>
      <c r="R14" s="36">
        <v>114</v>
      </c>
    </row>
    <row r="15" spans="1:18">
      <c r="A15" s="33" t="s">
        <v>144</v>
      </c>
      <c r="B15" s="36">
        <v>114</v>
      </c>
      <c r="C15" s="36">
        <v>117</v>
      </c>
      <c r="D15" s="36">
        <v>127</v>
      </c>
      <c r="E15" s="36">
        <v>131</v>
      </c>
      <c r="F15" s="36">
        <v>148</v>
      </c>
      <c r="G15" s="36">
        <v>149</v>
      </c>
      <c r="H15" s="19">
        <v>939466</v>
      </c>
      <c r="I15" s="19">
        <v>1036377</v>
      </c>
      <c r="J15" s="19">
        <v>1255418.19</v>
      </c>
      <c r="K15" s="19">
        <v>1345531.26</v>
      </c>
      <c r="L15" s="19">
        <v>1369816.64</v>
      </c>
      <c r="M15" s="19">
        <v>1547176.34</v>
      </c>
      <c r="N15" s="36">
        <v>786</v>
      </c>
      <c r="O15" s="19">
        <v>7493785.4299999997</v>
      </c>
      <c r="Q15" s="37" t="s">
        <v>55</v>
      </c>
      <c r="R15" s="36">
        <v>63</v>
      </c>
    </row>
    <row r="16" spans="1:18">
      <c r="A16" s="33" t="s">
        <v>60</v>
      </c>
      <c r="B16" s="36">
        <v>388</v>
      </c>
      <c r="C16" s="36">
        <v>456</v>
      </c>
      <c r="D16" s="36">
        <v>427</v>
      </c>
      <c r="E16" s="36">
        <v>313</v>
      </c>
      <c r="F16" s="36">
        <v>274</v>
      </c>
      <c r="G16" s="36">
        <v>286</v>
      </c>
      <c r="H16" s="19">
        <v>1875280</v>
      </c>
      <c r="I16" s="19">
        <v>2093269</v>
      </c>
      <c r="J16" s="19">
        <v>2248486.25</v>
      </c>
      <c r="K16" s="19">
        <v>1845388.15</v>
      </c>
      <c r="L16" s="19">
        <v>1637644.5</v>
      </c>
      <c r="M16" s="19">
        <v>1513968.83</v>
      </c>
      <c r="N16" s="36">
        <v>2144</v>
      </c>
      <c r="O16" s="19">
        <v>11214036.73</v>
      </c>
      <c r="Q16" s="37" t="s">
        <v>53</v>
      </c>
      <c r="R16" s="36">
        <v>88</v>
      </c>
    </row>
    <row r="17" spans="1:18">
      <c r="A17" s="33" t="s">
        <v>55</v>
      </c>
      <c r="B17" s="36">
        <v>63</v>
      </c>
      <c r="C17" s="36">
        <v>74</v>
      </c>
      <c r="D17" s="36">
        <v>80</v>
      </c>
      <c r="E17" s="36">
        <v>91</v>
      </c>
      <c r="F17" s="36">
        <v>113</v>
      </c>
      <c r="G17" s="36">
        <v>111</v>
      </c>
      <c r="H17" s="19">
        <v>407622</v>
      </c>
      <c r="I17" s="19">
        <v>535249</v>
      </c>
      <c r="J17" s="19">
        <v>660824.34</v>
      </c>
      <c r="K17" s="19">
        <v>799108.37</v>
      </c>
      <c r="L17" s="19">
        <v>971802.59</v>
      </c>
      <c r="M17" s="19">
        <v>1154591</v>
      </c>
      <c r="N17" s="36">
        <v>532</v>
      </c>
      <c r="O17" s="19">
        <v>4529197.3</v>
      </c>
      <c r="Q17" s="37" t="s">
        <v>65</v>
      </c>
      <c r="R17" s="36">
        <v>27</v>
      </c>
    </row>
    <row r="18" spans="1:18">
      <c r="A18" s="33" t="s">
        <v>61</v>
      </c>
      <c r="B18" s="36">
        <v>341</v>
      </c>
      <c r="C18" s="36">
        <v>343</v>
      </c>
      <c r="D18" s="36">
        <v>370</v>
      </c>
      <c r="E18" s="36">
        <v>301</v>
      </c>
      <c r="F18" s="36">
        <v>207</v>
      </c>
      <c r="G18" s="36">
        <v>177</v>
      </c>
      <c r="H18" s="19">
        <v>1194433</v>
      </c>
      <c r="I18" s="19">
        <v>1131761</v>
      </c>
      <c r="J18" s="19">
        <v>1164360.52</v>
      </c>
      <c r="K18" s="19">
        <v>983278.87</v>
      </c>
      <c r="L18" s="19">
        <v>866721.1</v>
      </c>
      <c r="M18" s="19">
        <v>782577.62</v>
      </c>
      <c r="N18" s="36">
        <v>1739</v>
      </c>
      <c r="O18" s="19">
        <v>6123132.1099999994</v>
      </c>
      <c r="Q18" s="37" t="s">
        <v>19</v>
      </c>
      <c r="R18" s="36">
        <v>60</v>
      </c>
    </row>
    <row r="19" spans="1:18">
      <c r="A19" s="33" t="s">
        <v>53</v>
      </c>
      <c r="B19" s="36">
        <v>88</v>
      </c>
      <c r="C19" s="36">
        <v>91</v>
      </c>
      <c r="D19" s="36">
        <v>136</v>
      </c>
      <c r="E19" s="36">
        <v>141</v>
      </c>
      <c r="F19" s="36">
        <v>123</v>
      </c>
      <c r="G19" s="36">
        <v>101</v>
      </c>
      <c r="H19" s="19">
        <v>478938</v>
      </c>
      <c r="I19" s="19">
        <v>526942</v>
      </c>
      <c r="J19" s="19">
        <v>659645.22</v>
      </c>
      <c r="K19" s="19">
        <v>884511.21</v>
      </c>
      <c r="L19" s="19">
        <v>843179.92</v>
      </c>
      <c r="M19" s="19">
        <v>772077.97</v>
      </c>
      <c r="N19" s="36">
        <v>680</v>
      </c>
      <c r="O19" s="19">
        <v>4165294.3199999994</v>
      </c>
      <c r="Q19" s="37" t="s">
        <v>63</v>
      </c>
      <c r="R19" s="36">
        <v>19</v>
      </c>
    </row>
    <row r="20" spans="1:18">
      <c r="A20" s="33" t="s">
        <v>58</v>
      </c>
      <c r="B20" s="36">
        <v>20</v>
      </c>
      <c r="C20" s="36">
        <v>23</v>
      </c>
      <c r="D20" s="36">
        <v>20</v>
      </c>
      <c r="E20" s="36">
        <v>16</v>
      </c>
      <c r="F20" s="36">
        <v>17</v>
      </c>
      <c r="G20" s="36">
        <v>18</v>
      </c>
      <c r="H20" s="19">
        <v>948469</v>
      </c>
      <c r="I20" s="19">
        <v>979163</v>
      </c>
      <c r="J20" s="19">
        <v>1064344.6499999999</v>
      </c>
      <c r="K20" s="19">
        <v>1011416.67</v>
      </c>
      <c r="L20" s="19">
        <v>905901.5</v>
      </c>
      <c r="M20" s="19">
        <v>671177.7</v>
      </c>
      <c r="N20" s="36">
        <v>114</v>
      </c>
      <c r="O20" s="19">
        <v>5580472.5200000005</v>
      </c>
      <c r="Q20" s="37" t="s">
        <v>59</v>
      </c>
      <c r="R20" s="36">
        <v>20</v>
      </c>
    </row>
    <row r="21" spans="1:18">
      <c r="A21" s="113" t="s">
        <v>67</v>
      </c>
      <c r="B21" s="114">
        <v>4</v>
      </c>
      <c r="C21" s="114">
        <v>5</v>
      </c>
      <c r="D21" s="114">
        <v>31</v>
      </c>
      <c r="E21" s="114">
        <v>29</v>
      </c>
      <c r="F21" s="114">
        <v>23</v>
      </c>
      <c r="G21" s="114">
        <v>13</v>
      </c>
      <c r="H21" s="115">
        <v>18342</v>
      </c>
      <c r="I21" s="115">
        <v>44360</v>
      </c>
      <c r="J21" s="115">
        <v>1343171.05</v>
      </c>
      <c r="K21" s="115">
        <v>1272357.05</v>
      </c>
      <c r="L21" s="115">
        <v>986009.94</v>
      </c>
      <c r="M21" s="115">
        <v>554095.98</v>
      </c>
      <c r="N21" s="114">
        <v>105</v>
      </c>
      <c r="O21" s="115">
        <v>4218336.0199999996</v>
      </c>
      <c r="Q21" s="37" t="s">
        <v>57</v>
      </c>
      <c r="R21" s="36"/>
    </row>
    <row r="22" spans="1:18">
      <c r="A22" s="33" t="s">
        <v>63</v>
      </c>
      <c r="B22" s="36">
        <v>19</v>
      </c>
      <c r="C22" s="36">
        <v>26</v>
      </c>
      <c r="D22" s="36">
        <v>22</v>
      </c>
      <c r="E22" s="36">
        <v>23</v>
      </c>
      <c r="F22" s="36">
        <v>30</v>
      </c>
      <c r="G22" s="36">
        <v>27</v>
      </c>
      <c r="H22" s="19">
        <v>252524</v>
      </c>
      <c r="I22" s="19">
        <v>247400</v>
      </c>
      <c r="J22" s="19">
        <v>239574.61</v>
      </c>
      <c r="K22" s="19">
        <v>335036.65000000002</v>
      </c>
      <c r="L22" s="19">
        <v>460366.3</v>
      </c>
      <c r="M22" s="19">
        <v>447616.21</v>
      </c>
      <c r="N22" s="36">
        <v>147</v>
      </c>
      <c r="O22" s="19">
        <v>1982517.77</v>
      </c>
      <c r="Q22" s="37" t="s">
        <v>58</v>
      </c>
      <c r="R22" s="36">
        <v>20</v>
      </c>
    </row>
    <row r="23" spans="1:18">
      <c r="A23" s="33" t="s">
        <v>145</v>
      </c>
      <c r="B23" s="36"/>
      <c r="C23" s="36"/>
      <c r="D23" s="36">
        <v>10</v>
      </c>
      <c r="E23" s="36">
        <v>9</v>
      </c>
      <c r="F23" s="36">
        <v>6</v>
      </c>
      <c r="G23" s="36">
        <v>19</v>
      </c>
      <c r="H23" s="19"/>
      <c r="I23" s="19"/>
      <c r="J23" s="19">
        <v>86330.48</v>
      </c>
      <c r="K23" s="19">
        <v>71524.899999999994</v>
      </c>
      <c r="L23" s="19">
        <v>36315.42</v>
      </c>
      <c r="M23" s="19">
        <v>113130.04</v>
      </c>
      <c r="N23" s="36">
        <v>44</v>
      </c>
      <c r="O23" s="19">
        <v>307300.83999999997</v>
      </c>
      <c r="Q23" s="37" t="s">
        <v>66</v>
      </c>
      <c r="R23" s="36"/>
    </row>
    <row r="24" spans="1:18">
      <c r="A24" s="33" t="s">
        <v>69</v>
      </c>
      <c r="B24" s="36">
        <v>2</v>
      </c>
      <c r="C24" s="36"/>
      <c r="D24" s="36">
        <v>1</v>
      </c>
      <c r="E24" s="36">
        <v>11</v>
      </c>
      <c r="F24" s="36">
        <v>4</v>
      </c>
      <c r="G24" s="36">
        <v>4</v>
      </c>
      <c r="H24" s="19">
        <v>242</v>
      </c>
      <c r="I24" s="19"/>
      <c r="J24" s="19">
        <v>0</v>
      </c>
      <c r="K24" s="19">
        <v>8907.86</v>
      </c>
      <c r="L24" s="19">
        <v>3514.42</v>
      </c>
      <c r="M24" s="19">
        <v>18842.46</v>
      </c>
      <c r="N24" s="36">
        <v>22</v>
      </c>
      <c r="O24" s="19">
        <v>31506.739999999998</v>
      </c>
    </row>
    <row r="25" spans="1:18">
      <c r="A25" s="33" t="s">
        <v>146</v>
      </c>
      <c r="B25" s="36"/>
      <c r="C25" s="36">
        <v>2</v>
      </c>
      <c r="D25" s="36">
        <v>3</v>
      </c>
      <c r="E25" s="36">
        <v>3</v>
      </c>
      <c r="F25" s="36">
        <v>2</v>
      </c>
      <c r="G25" s="36">
        <v>1</v>
      </c>
      <c r="H25" s="19"/>
      <c r="I25" s="19">
        <v>462</v>
      </c>
      <c r="J25" s="19">
        <v>14160.93</v>
      </c>
      <c r="K25" s="19">
        <v>24920.69</v>
      </c>
      <c r="L25" s="19">
        <v>15386.04</v>
      </c>
      <c r="M25" s="19">
        <v>750</v>
      </c>
      <c r="N25" s="36">
        <v>11</v>
      </c>
      <c r="O25" s="19">
        <v>55679.659999999996</v>
      </c>
    </row>
    <row r="26" spans="1:18">
      <c r="A26" s="34" t="s">
        <v>44</v>
      </c>
      <c r="B26" s="93">
        <v>12654</v>
      </c>
      <c r="C26" s="93">
        <v>12720</v>
      </c>
      <c r="D26" s="93">
        <v>12464</v>
      </c>
      <c r="E26" s="93">
        <v>12069</v>
      </c>
      <c r="F26" s="93">
        <v>12079</v>
      </c>
      <c r="G26" s="93">
        <v>12069</v>
      </c>
      <c r="H26" s="35">
        <v>343686724</v>
      </c>
      <c r="I26" s="35">
        <v>348844279</v>
      </c>
      <c r="J26" s="35">
        <v>331656385.69999999</v>
      </c>
      <c r="K26" s="35">
        <v>334622004.76999998</v>
      </c>
      <c r="L26" s="35">
        <v>341330097.64999992</v>
      </c>
      <c r="M26" s="35">
        <v>334319096.15999997</v>
      </c>
      <c r="N26" s="93">
        <v>74055</v>
      </c>
      <c r="O26" s="35">
        <v>2034458587.28</v>
      </c>
    </row>
    <row r="27" spans="1:18">
      <c r="A27" s="33" t="s">
        <v>52</v>
      </c>
      <c r="B27" s="36">
        <v>6432</v>
      </c>
      <c r="C27" s="36">
        <v>6340</v>
      </c>
      <c r="D27" s="36">
        <v>6033</v>
      </c>
      <c r="E27" s="36">
        <v>6020</v>
      </c>
      <c r="F27" s="36">
        <v>5965</v>
      </c>
      <c r="G27" s="36">
        <v>5762</v>
      </c>
      <c r="H27" s="19">
        <v>246789800</v>
      </c>
      <c r="I27" s="19">
        <v>250004338</v>
      </c>
      <c r="J27" s="19">
        <v>236199464.63999999</v>
      </c>
      <c r="K27" s="19">
        <v>240622227.63</v>
      </c>
      <c r="L27" s="19">
        <v>244129021.77000001</v>
      </c>
      <c r="M27" s="19">
        <v>232342181.15000001</v>
      </c>
      <c r="N27" s="36">
        <v>36552</v>
      </c>
      <c r="O27" s="19">
        <v>1450087033.1900001</v>
      </c>
      <c r="Q27" s="117">
        <f>M27/G27</f>
        <v>40323.183122179798</v>
      </c>
    </row>
    <row r="28" spans="1:18">
      <c r="A28" s="33" t="s">
        <v>38</v>
      </c>
      <c r="B28" s="36">
        <v>378</v>
      </c>
      <c r="C28" s="36">
        <v>379</v>
      </c>
      <c r="D28" s="36">
        <v>370</v>
      </c>
      <c r="E28" s="36">
        <v>393</v>
      </c>
      <c r="F28" s="36">
        <v>417</v>
      </c>
      <c r="G28" s="36">
        <v>425</v>
      </c>
      <c r="H28" s="19">
        <v>31277197</v>
      </c>
      <c r="I28" s="19">
        <v>33629460</v>
      </c>
      <c r="J28" s="19">
        <v>33120649.949999999</v>
      </c>
      <c r="K28" s="19">
        <v>36027735.539999999</v>
      </c>
      <c r="L28" s="19">
        <v>39294321.140000001</v>
      </c>
      <c r="M28" s="19">
        <v>35453691.600000001</v>
      </c>
      <c r="N28" s="36">
        <v>2362</v>
      </c>
      <c r="O28" s="19">
        <v>208803055.22999999</v>
      </c>
    </row>
    <row r="29" spans="1:18">
      <c r="A29" s="33" t="s">
        <v>54</v>
      </c>
      <c r="B29" s="36">
        <v>1491</v>
      </c>
      <c r="C29" s="36">
        <v>1514</v>
      </c>
      <c r="D29" s="36">
        <v>1521</v>
      </c>
      <c r="E29" s="36">
        <v>1413</v>
      </c>
      <c r="F29" s="36">
        <v>1382</v>
      </c>
      <c r="G29" s="36">
        <v>1352</v>
      </c>
      <c r="H29" s="19">
        <v>23036684</v>
      </c>
      <c r="I29" s="19">
        <v>23425607</v>
      </c>
      <c r="J29" s="19">
        <v>21899251.629999999</v>
      </c>
      <c r="K29" s="19">
        <v>19347347.670000002</v>
      </c>
      <c r="L29" s="19">
        <v>18294156.57</v>
      </c>
      <c r="M29" s="19">
        <v>20629875.48</v>
      </c>
      <c r="N29" s="36">
        <v>8673</v>
      </c>
      <c r="O29" s="19">
        <v>126632922.35000001</v>
      </c>
    </row>
    <row r="30" spans="1:18">
      <c r="A30" s="33" t="s">
        <v>19</v>
      </c>
      <c r="B30" s="36">
        <v>273</v>
      </c>
      <c r="C30" s="36">
        <v>275</v>
      </c>
      <c r="D30" s="36">
        <v>279</v>
      </c>
      <c r="E30" s="36">
        <v>280</v>
      </c>
      <c r="F30" s="36">
        <v>292</v>
      </c>
      <c r="G30" s="36">
        <v>320</v>
      </c>
      <c r="H30" s="19">
        <v>9506588</v>
      </c>
      <c r="I30" s="19">
        <v>9949384</v>
      </c>
      <c r="J30" s="19">
        <v>10114444</v>
      </c>
      <c r="K30" s="19">
        <v>10094242</v>
      </c>
      <c r="L30" s="19">
        <v>10367608</v>
      </c>
      <c r="M30" s="19">
        <v>11112572</v>
      </c>
      <c r="N30" s="36">
        <v>1719</v>
      </c>
      <c r="O30" s="19">
        <v>61144838</v>
      </c>
    </row>
    <row r="31" spans="1:18">
      <c r="A31" s="33" t="s">
        <v>145</v>
      </c>
      <c r="B31" s="36">
        <v>564</v>
      </c>
      <c r="C31" s="36">
        <v>585</v>
      </c>
      <c r="D31" s="36">
        <v>587</v>
      </c>
      <c r="E31" s="36">
        <v>566</v>
      </c>
      <c r="F31" s="36">
        <v>552</v>
      </c>
      <c r="G31" s="36">
        <v>648</v>
      </c>
      <c r="H31" s="19">
        <v>6982989</v>
      </c>
      <c r="I31" s="19">
        <v>7246784</v>
      </c>
      <c r="J31" s="19">
        <v>6572328.9800000004</v>
      </c>
      <c r="K31" s="19">
        <v>5696714.3799999999</v>
      </c>
      <c r="L31" s="19">
        <v>5390270.0300000003</v>
      </c>
      <c r="M31" s="19">
        <v>7245757.8399999999</v>
      </c>
      <c r="N31" s="36">
        <v>3502</v>
      </c>
      <c r="O31" s="19">
        <v>39134844.230000004</v>
      </c>
    </row>
    <row r="32" spans="1:18">
      <c r="A32" s="33" t="s">
        <v>146</v>
      </c>
      <c r="B32" s="36">
        <v>1500</v>
      </c>
      <c r="C32" s="36">
        <v>1459</v>
      </c>
      <c r="D32" s="36">
        <v>1449</v>
      </c>
      <c r="E32" s="36">
        <v>1373</v>
      </c>
      <c r="F32" s="36">
        <v>1462</v>
      </c>
      <c r="G32" s="36">
        <v>1433</v>
      </c>
      <c r="H32" s="19">
        <v>5342752</v>
      </c>
      <c r="I32" s="19">
        <v>5257202</v>
      </c>
      <c r="J32" s="19">
        <v>5188269.29</v>
      </c>
      <c r="K32" s="19">
        <v>5162342.58</v>
      </c>
      <c r="L32" s="19">
        <v>5316199.0199999996</v>
      </c>
      <c r="M32" s="19">
        <v>5697639.1600000001</v>
      </c>
      <c r="N32" s="36">
        <v>8676</v>
      </c>
      <c r="O32" s="19">
        <v>31964404.049999997</v>
      </c>
    </row>
    <row r="33" spans="1:15">
      <c r="A33" s="33" t="s">
        <v>64</v>
      </c>
      <c r="B33" s="36">
        <v>351</v>
      </c>
      <c r="C33" s="36">
        <v>285</v>
      </c>
      <c r="D33" s="36">
        <v>278</v>
      </c>
      <c r="E33" s="36">
        <v>275</v>
      </c>
      <c r="F33" s="36">
        <v>274</v>
      </c>
      <c r="G33" s="36">
        <v>305</v>
      </c>
      <c r="H33" s="19">
        <v>7912200</v>
      </c>
      <c r="I33" s="19">
        <v>6081066</v>
      </c>
      <c r="J33" s="19">
        <v>4812900.3499999996</v>
      </c>
      <c r="K33" s="19">
        <v>4124124.75</v>
      </c>
      <c r="L33" s="19">
        <v>4157558.51</v>
      </c>
      <c r="M33" s="19">
        <v>4966769.26</v>
      </c>
      <c r="N33" s="36">
        <v>1768</v>
      </c>
      <c r="O33" s="19">
        <v>32054618.869999997</v>
      </c>
    </row>
    <row r="34" spans="1:15">
      <c r="A34" s="33" t="s">
        <v>144</v>
      </c>
      <c r="B34" s="36">
        <v>441</v>
      </c>
      <c r="C34" s="36">
        <v>451</v>
      </c>
      <c r="D34" s="36">
        <v>475</v>
      </c>
      <c r="E34" s="36">
        <v>420</v>
      </c>
      <c r="F34" s="36">
        <v>415</v>
      </c>
      <c r="G34" s="36">
        <v>457</v>
      </c>
      <c r="H34" s="19">
        <v>3375525</v>
      </c>
      <c r="I34" s="19">
        <v>3738184</v>
      </c>
      <c r="J34" s="19">
        <v>4116379.14</v>
      </c>
      <c r="K34" s="19">
        <v>3450421.48</v>
      </c>
      <c r="L34" s="19">
        <v>2985368.9</v>
      </c>
      <c r="M34" s="19">
        <v>4479958.18</v>
      </c>
      <c r="N34" s="36">
        <v>2659</v>
      </c>
      <c r="O34" s="19">
        <v>22145836.699999999</v>
      </c>
    </row>
    <row r="35" spans="1:15">
      <c r="A35" s="33" t="s">
        <v>53</v>
      </c>
      <c r="B35" s="36">
        <v>244</v>
      </c>
      <c r="C35" s="36">
        <v>267</v>
      </c>
      <c r="D35" s="36">
        <v>361</v>
      </c>
      <c r="E35" s="36">
        <v>389</v>
      </c>
      <c r="F35" s="36">
        <v>380</v>
      </c>
      <c r="G35" s="36">
        <v>373</v>
      </c>
      <c r="H35" s="19">
        <v>1431054</v>
      </c>
      <c r="I35" s="19">
        <v>1601943</v>
      </c>
      <c r="J35" s="19">
        <v>2081759.99</v>
      </c>
      <c r="K35" s="19">
        <v>2901359.22</v>
      </c>
      <c r="L35" s="19">
        <v>2967726.23</v>
      </c>
      <c r="M35" s="19">
        <v>2876682.82</v>
      </c>
      <c r="N35" s="36">
        <v>2014</v>
      </c>
      <c r="O35" s="19">
        <v>13860525.260000002</v>
      </c>
    </row>
    <row r="36" spans="1:15">
      <c r="A36" s="33" t="s">
        <v>65</v>
      </c>
      <c r="B36" s="36">
        <v>73</v>
      </c>
      <c r="C36" s="36">
        <v>55</v>
      </c>
      <c r="D36" s="36">
        <v>73</v>
      </c>
      <c r="E36" s="36">
        <v>83</v>
      </c>
      <c r="F36" s="36">
        <v>105</v>
      </c>
      <c r="G36" s="36">
        <v>129</v>
      </c>
      <c r="H36" s="19">
        <v>1401339</v>
      </c>
      <c r="I36" s="19">
        <v>973573</v>
      </c>
      <c r="J36" s="19">
        <v>1304666.45</v>
      </c>
      <c r="K36" s="19">
        <v>1548313.21</v>
      </c>
      <c r="L36" s="19">
        <v>1862786.89</v>
      </c>
      <c r="M36" s="19">
        <v>2190949.59</v>
      </c>
      <c r="N36" s="36">
        <v>518</v>
      </c>
      <c r="O36" s="19">
        <v>9281628.1400000006</v>
      </c>
    </row>
    <row r="37" spans="1:15">
      <c r="A37" s="33" t="s">
        <v>63</v>
      </c>
      <c r="B37" s="36">
        <v>168</v>
      </c>
      <c r="C37" s="36">
        <v>175</v>
      </c>
      <c r="D37" s="36">
        <v>118</v>
      </c>
      <c r="E37" s="36">
        <v>109</v>
      </c>
      <c r="F37" s="36">
        <v>120</v>
      </c>
      <c r="G37" s="36">
        <v>140</v>
      </c>
      <c r="H37" s="19">
        <v>1851648</v>
      </c>
      <c r="I37" s="19">
        <v>1875975</v>
      </c>
      <c r="J37" s="19">
        <v>1260628.03</v>
      </c>
      <c r="K37" s="19">
        <v>1018823.08</v>
      </c>
      <c r="L37" s="19">
        <v>1444177.37</v>
      </c>
      <c r="M37" s="19">
        <v>1822084.26</v>
      </c>
      <c r="N37" s="36">
        <v>830</v>
      </c>
      <c r="O37" s="19">
        <v>9273335.7400000002</v>
      </c>
    </row>
    <row r="38" spans="1:15">
      <c r="A38" s="33" t="s">
        <v>60</v>
      </c>
      <c r="B38" s="36">
        <v>328</v>
      </c>
      <c r="C38" s="36">
        <v>494</v>
      </c>
      <c r="D38" s="36">
        <v>422</v>
      </c>
      <c r="E38" s="36">
        <v>259</v>
      </c>
      <c r="F38" s="36">
        <v>261</v>
      </c>
      <c r="G38" s="36">
        <v>312</v>
      </c>
      <c r="H38" s="19">
        <v>1687179</v>
      </c>
      <c r="I38" s="19">
        <v>1987876</v>
      </c>
      <c r="J38" s="19">
        <v>1833889.33</v>
      </c>
      <c r="K38" s="19">
        <v>1562793.83</v>
      </c>
      <c r="L38" s="19">
        <v>1591043.8</v>
      </c>
      <c r="M38" s="19">
        <v>1570985.63</v>
      </c>
      <c r="N38" s="36">
        <v>2076</v>
      </c>
      <c r="O38" s="19">
        <v>10233767.59</v>
      </c>
    </row>
    <row r="39" spans="1:15">
      <c r="A39" s="33" t="s">
        <v>61</v>
      </c>
      <c r="B39" s="36">
        <v>335</v>
      </c>
      <c r="C39" s="36">
        <v>367</v>
      </c>
      <c r="D39" s="36">
        <v>389</v>
      </c>
      <c r="E39" s="36">
        <v>381</v>
      </c>
      <c r="F39" s="36">
        <v>336</v>
      </c>
      <c r="G39" s="36">
        <v>290</v>
      </c>
      <c r="H39" s="19">
        <v>1354010</v>
      </c>
      <c r="I39" s="19">
        <v>1241322</v>
      </c>
      <c r="J39" s="19">
        <v>1298618.3799999999</v>
      </c>
      <c r="K39" s="19">
        <v>1396375.68</v>
      </c>
      <c r="L39" s="19">
        <v>1545161.36</v>
      </c>
      <c r="M39" s="19">
        <v>1482453.86</v>
      </c>
      <c r="N39" s="36">
        <v>2098</v>
      </c>
      <c r="O39" s="19">
        <v>8317941.2800000003</v>
      </c>
    </row>
    <row r="40" spans="1:15">
      <c r="A40" s="113" t="s">
        <v>68</v>
      </c>
      <c r="B40" s="114">
        <v>50</v>
      </c>
      <c r="C40" s="114">
        <v>48</v>
      </c>
      <c r="D40" s="114">
        <v>48</v>
      </c>
      <c r="E40" s="114">
        <v>34</v>
      </c>
      <c r="F40" s="114">
        <v>35</v>
      </c>
      <c r="G40" s="114">
        <v>39</v>
      </c>
      <c r="H40" s="115">
        <v>1514398</v>
      </c>
      <c r="I40" s="115">
        <v>1576913</v>
      </c>
      <c r="J40" s="115">
        <v>1226067</v>
      </c>
      <c r="K40" s="115">
        <v>931589</v>
      </c>
      <c r="L40" s="115">
        <v>1024584</v>
      </c>
      <c r="M40" s="115">
        <v>1214595</v>
      </c>
      <c r="N40" s="114">
        <v>254</v>
      </c>
      <c r="O40" s="115">
        <v>7488146</v>
      </c>
    </row>
    <row r="41" spans="1:15">
      <c r="A41" s="33" t="s">
        <v>55</v>
      </c>
      <c r="B41" s="36">
        <v>23</v>
      </c>
      <c r="C41" s="36">
        <v>22</v>
      </c>
      <c r="D41" s="36">
        <v>20</v>
      </c>
      <c r="E41" s="36">
        <v>28</v>
      </c>
      <c r="F41" s="36">
        <v>41</v>
      </c>
      <c r="G41" s="36">
        <v>50</v>
      </c>
      <c r="H41" s="19">
        <v>166823</v>
      </c>
      <c r="I41" s="19">
        <v>163485</v>
      </c>
      <c r="J41" s="19">
        <v>210375.98</v>
      </c>
      <c r="K41" s="19">
        <v>246392.78</v>
      </c>
      <c r="L41" s="19">
        <v>409549.22</v>
      </c>
      <c r="M41" s="19">
        <v>565217.5</v>
      </c>
      <c r="N41" s="36">
        <v>184</v>
      </c>
      <c r="O41" s="19">
        <v>1761843.48</v>
      </c>
    </row>
    <row r="42" spans="1:15">
      <c r="A42" s="33" t="s">
        <v>59</v>
      </c>
      <c r="B42" s="36"/>
      <c r="C42" s="36">
        <v>1</v>
      </c>
      <c r="D42" s="36">
        <v>33</v>
      </c>
      <c r="E42" s="36">
        <v>39</v>
      </c>
      <c r="F42" s="36">
        <v>35</v>
      </c>
      <c r="G42" s="36">
        <v>26</v>
      </c>
      <c r="H42" s="19"/>
      <c r="I42" s="19">
        <v>37206</v>
      </c>
      <c r="J42" s="19">
        <v>147953.01999999999</v>
      </c>
      <c r="K42" s="19">
        <v>175385.12</v>
      </c>
      <c r="L42" s="19">
        <v>226596.72</v>
      </c>
      <c r="M42" s="19">
        <v>306055.3</v>
      </c>
      <c r="N42" s="36">
        <v>134</v>
      </c>
      <c r="O42" s="19">
        <v>893196.15999999992</v>
      </c>
    </row>
    <row r="43" spans="1:15">
      <c r="A43" s="113" t="s">
        <v>67</v>
      </c>
      <c r="B43" s="114">
        <v>1</v>
      </c>
      <c r="C43" s="114">
        <v>2</v>
      </c>
      <c r="D43" s="114">
        <v>6</v>
      </c>
      <c r="E43" s="114">
        <v>4</v>
      </c>
      <c r="F43" s="114">
        <v>4</v>
      </c>
      <c r="G43" s="114">
        <v>5</v>
      </c>
      <c r="H43" s="115">
        <v>6997</v>
      </c>
      <c r="I43" s="115">
        <v>3258</v>
      </c>
      <c r="J43" s="115">
        <v>197369.97</v>
      </c>
      <c r="K43" s="115">
        <v>205493.35</v>
      </c>
      <c r="L43" s="115">
        <v>157066.45000000001</v>
      </c>
      <c r="M43" s="115">
        <v>184883.74</v>
      </c>
      <c r="N43" s="114">
        <v>22</v>
      </c>
      <c r="O43" s="115">
        <v>755068.51</v>
      </c>
    </row>
    <row r="44" spans="1:15">
      <c r="A44" s="33" t="s">
        <v>58</v>
      </c>
      <c r="B44" s="36">
        <v>2</v>
      </c>
      <c r="C44" s="36">
        <v>1</v>
      </c>
      <c r="D44" s="36">
        <v>2</v>
      </c>
      <c r="E44" s="36">
        <v>3</v>
      </c>
      <c r="F44" s="36">
        <v>3</v>
      </c>
      <c r="G44" s="36">
        <v>3</v>
      </c>
      <c r="H44" s="19">
        <v>49541</v>
      </c>
      <c r="I44" s="19">
        <v>50703</v>
      </c>
      <c r="J44" s="19">
        <v>71369.570000000007</v>
      </c>
      <c r="K44" s="19">
        <v>110323.47</v>
      </c>
      <c r="L44" s="19">
        <v>166901.67000000001</v>
      </c>
      <c r="M44" s="19">
        <v>176743.79</v>
      </c>
      <c r="N44" s="36">
        <v>14</v>
      </c>
      <c r="O44" s="19">
        <v>625582.50000000012</v>
      </c>
    </row>
    <row r="45" spans="1:15">
      <c r="A45" s="16" t="s">
        <v>46</v>
      </c>
      <c r="B45" s="94">
        <v>20051</v>
      </c>
      <c r="C45" s="94">
        <v>20167</v>
      </c>
      <c r="D45" s="94">
        <v>19958</v>
      </c>
      <c r="E45" s="94">
        <v>19035</v>
      </c>
      <c r="F45" s="94">
        <v>19057</v>
      </c>
      <c r="G45" s="94">
        <v>19221</v>
      </c>
      <c r="H45" s="32">
        <v>611034282</v>
      </c>
      <c r="I45" s="32">
        <v>623422136</v>
      </c>
      <c r="J45" s="32">
        <v>604097217.48000014</v>
      </c>
      <c r="K45" s="32">
        <v>606751579.13000011</v>
      </c>
      <c r="L45" s="32">
        <v>622016849.0999999</v>
      </c>
      <c r="M45" s="32">
        <v>619577089.45999992</v>
      </c>
      <c r="N45" s="94">
        <v>117489</v>
      </c>
      <c r="O45" s="32">
        <v>3686899153.1699996</v>
      </c>
    </row>
    <row r="48" spans="1:15">
      <c r="B48" s="14" t="s">
        <v>40</v>
      </c>
    </row>
    <row r="49" spans="1:15">
      <c r="B49" t="s">
        <v>119</v>
      </c>
      <c r="H49" t="s">
        <v>120</v>
      </c>
      <c r="N49" t="s">
        <v>121</v>
      </c>
      <c r="O49" t="s">
        <v>122</v>
      </c>
    </row>
    <row r="50" spans="1:15">
      <c r="A50" s="14" t="s">
        <v>41</v>
      </c>
      <c r="B50">
        <v>2014</v>
      </c>
      <c r="C50">
        <v>2015</v>
      </c>
      <c r="D50">
        <v>2016</v>
      </c>
      <c r="E50">
        <v>2017</v>
      </c>
      <c r="F50">
        <v>2018</v>
      </c>
      <c r="G50">
        <v>2019</v>
      </c>
      <c r="H50">
        <v>2014</v>
      </c>
      <c r="I50">
        <v>2015</v>
      </c>
      <c r="J50">
        <v>2016</v>
      </c>
      <c r="K50">
        <v>2017</v>
      </c>
      <c r="L50">
        <v>2018</v>
      </c>
      <c r="M50">
        <v>2019</v>
      </c>
    </row>
    <row r="51" spans="1:15">
      <c r="A51" s="15" t="s">
        <v>42</v>
      </c>
      <c r="B51" s="36">
        <v>7397</v>
      </c>
      <c r="C51" s="36">
        <v>7447</v>
      </c>
      <c r="D51" s="36">
        <v>7494</v>
      </c>
      <c r="E51" s="36">
        <v>6966</v>
      </c>
      <c r="F51" s="36">
        <v>6978</v>
      </c>
      <c r="G51" s="36">
        <v>7152</v>
      </c>
      <c r="H51" s="19">
        <v>267347558</v>
      </c>
      <c r="I51" s="19">
        <v>274577857</v>
      </c>
      <c r="J51" s="19">
        <v>272440831.78000003</v>
      </c>
      <c r="K51" s="19">
        <v>272129574.35999995</v>
      </c>
      <c r="L51" s="19">
        <v>280686751.45000005</v>
      </c>
      <c r="M51" s="19">
        <v>285257993.29999995</v>
      </c>
      <c r="N51" s="36">
        <v>43434</v>
      </c>
      <c r="O51" s="19">
        <v>1652440565.8899999</v>
      </c>
    </row>
    <row r="52" spans="1:15">
      <c r="A52" s="33" t="s">
        <v>38</v>
      </c>
      <c r="B52" s="36">
        <v>3320</v>
      </c>
      <c r="C52" s="36">
        <v>3378</v>
      </c>
      <c r="D52" s="36">
        <v>3371</v>
      </c>
      <c r="E52" s="36">
        <v>3377</v>
      </c>
      <c r="F52" s="36">
        <v>3458</v>
      </c>
      <c r="G52" s="36">
        <v>3505</v>
      </c>
      <c r="H52" s="19">
        <v>187319997</v>
      </c>
      <c r="I52" s="19">
        <v>194688502</v>
      </c>
      <c r="J52" s="19">
        <v>196933814</v>
      </c>
      <c r="K52" s="19">
        <v>203777117.5</v>
      </c>
      <c r="L52" s="19">
        <v>212800586.83000001</v>
      </c>
      <c r="M52" s="19">
        <v>214159119.5</v>
      </c>
      <c r="N52" s="36">
        <v>20409</v>
      </c>
      <c r="O52" s="19">
        <v>1209679136.8299999</v>
      </c>
    </row>
    <row r="53" spans="1:15">
      <c r="A53" s="33" t="s">
        <v>52</v>
      </c>
      <c r="B53" s="36">
        <v>894</v>
      </c>
      <c r="C53" s="36">
        <v>992</v>
      </c>
      <c r="D53" s="36">
        <v>1026</v>
      </c>
      <c r="E53" s="36">
        <v>1076</v>
      </c>
      <c r="F53" s="36">
        <v>1111</v>
      </c>
      <c r="G53" s="36">
        <v>1123</v>
      </c>
      <c r="H53" s="19">
        <v>29327157</v>
      </c>
      <c r="I53" s="19">
        <v>32393610</v>
      </c>
      <c r="J53" s="19">
        <v>32902878.649999999</v>
      </c>
      <c r="K53" s="19">
        <v>33335644.050000001</v>
      </c>
      <c r="L53" s="19">
        <v>34386634.829999998</v>
      </c>
      <c r="M53" s="19">
        <v>34116016.539999999</v>
      </c>
      <c r="N53" s="36">
        <v>6222</v>
      </c>
      <c r="O53" s="19">
        <v>196461941.06999999</v>
      </c>
    </row>
    <row r="54" spans="1:15">
      <c r="A54" s="33" t="s">
        <v>68</v>
      </c>
      <c r="B54" s="36">
        <v>771</v>
      </c>
      <c r="C54" s="36">
        <v>636</v>
      </c>
      <c r="D54" s="36">
        <v>586</v>
      </c>
      <c r="E54" s="36">
        <v>292</v>
      </c>
      <c r="F54" s="36">
        <v>316</v>
      </c>
      <c r="G54" s="36">
        <v>437</v>
      </c>
      <c r="H54" s="19">
        <v>19701389</v>
      </c>
      <c r="I54" s="19">
        <v>19111311</v>
      </c>
      <c r="J54" s="19">
        <v>15065533.960000001</v>
      </c>
      <c r="K54" s="19">
        <v>9492845.1699999999</v>
      </c>
      <c r="L54" s="19">
        <v>9300460.4800000004</v>
      </c>
      <c r="M54" s="19">
        <v>10684632.49</v>
      </c>
      <c r="N54" s="36">
        <v>3038</v>
      </c>
      <c r="O54" s="19">
        <v>83356172.099999994</v>
      </c>
    </row>
    <row r="55" spans="1:15">
      <c r="A55" s="33" t="s">
        <v>54</v>
      </c>
      <c r="B55" s="36">
        <v>1066</v>
      </c>
      <c r="C55" s="36">
        <v>1032</v>
      </c>
      <c r="D55" s="36">
        <v>1028</v>
      </c>
      <c r="E55" s="36">
        <v>882</v>
      </c>
      <c r="F55" s="36">
        <v>855</v>
      </c>
      <c r="G55" s="36">
        <v>836</v>
      </c>
      <c r="H55" s="19">
        <v>14299453</v>
      </c>
      <c r="I55" s="19">
        <v>13422773</v>
      </c>
      <c r="J55" s="19">
        <v>11712823.529999999</v>
      </c>
      <c r="K55" s="19">
        <v>10018225.460000001</v>
      </c>
      <c r="L55" s="19">
        <v>8899915.6400000006</v>
      </c>
      <c r="M55" s="19">
        <v>9142276.3900000006</v>
      </c>
      <c r="N55" s="36">
        <v>5699</v>
      </c>
      <c r="O55" s="19">
        <v>67495467.020000011</v>
      </c>
    </row>
    <row r="56" spans="1:15">
      <c r="A56" s="33" t="s">
        <v>64</v>
      </c>
      <c r="B56" s="36">
        <v>200</v>
      </c>
      <c r="C56" s="36">
        <v>158</v>
      </c>
      <c r="D56" s="36">
        <v>144</v>
      </c>
      <c r="E56" s="36">
        <v>145</v>
      </c>
      <c r="F56" s="36">
        <v>157</v>
      </c>
      <c r="G56" s="36">
        <v>175</v>
      </c>
      <c r="H56" s="19">
        <v>5065550</v>
      </c>
      <c r="I56" s="19">
        <v>3253069</v>
      </c>
      <c r="J56" s="19">
        <v>2301478.12</v>
      </c>
      <c r="K56" s="19">
        <v>1920995.27</v>
      </c>
      <c r="L56" s="19">
        <v>2087431.65</v>
      </c>
      <c r="M56" s="19">
        <v>3728295.5</v>
      </c>
      <c r="N56" s="36">
        <v>979</v>
      </c>
      <c r="O56" s="19">
        <v>18356819.539999999</v>
      </c>
    </row>
    <row r="57" spans="1:15">
      <c r="A57" s="33" t="s">
        <v>19</v>
      </c>
      <c r="B57" s="36">
        <v>60</v>
      </c>
      <c r="C57" s="36">
        <v>61</v>
      </c>
      <c r="D57" s="36">
        <v>49</v>
      </c>
      <c r="E57" s="36">
        <v>56</v>
      </c>
      <c r="F57" s="36">
        <v>46</v>
      </c>
      <c r="G57" s="36">
        <v>55</v>
      </c>
      <c r="H57" s="19">
        <v>2171819</v>
      </c>
      <c r="I57" s="19">
        <v>1943742</v>
      </c>
      <c r="J57" s="19">
        <v>1647338</v>
      </c>
      <c r="K57" s="19">
        <v>1603617</v>
      </c>
      <c r="L57" s="19">
        <v>1704233</v>
      </c>
      <c r="M57" s="19">
        <v>2141621</v>
      </c>
      <c r="N57" s="36">
        <v>327</v>
      </c>
      <c r="O57" s="19">
        <v>11212370</v>
      </c>
    </row>
    <row r="58" spans="1:15">
      <c r="A58" s="33" t="s">
        <v>59</v>
      </c>
      <c r="B58" s="36">
        <v>20</v>
      </c>
      <c r="C58" s="36">
        <v>20</v>
      </c>
      <c r="D58" s="36">
        <v>18</v>
      </c>
      <c r="E58" s="36">
        <v>22</v>
      </c>
      <c r="F58" s="36">
        <v>24</v>
      </c>
      <c r="G58" s="36">
        <v>20</v>
      </c>
      <c r="H58" s="19">
        <v>2712329</v>
      </c>
      <c r="I58" s="19">
        <v>2520474</v>
      </c>
      <c r="J58" s="19">
        <v>2286283.34</v>
      </c>
      <c r="K58" s="19">
        <v>2359319.58</v>
      </c>
      <c r="L58" s="19">
        <v>2233775.25</v>
      </c>
      <c r="M58" s="19">
        <v>1985798.84</v>
      </c>
      <c r="N58" s="36">
        <v>124</v>
      </c>
      <c r="O58" s="19">
        <v>14097980.01</v>
      </c>
    </row>
    <row r="59" spans="1:15">
      <c r="A59" s="33" t="s">
        <v>65</v>
      </c>
      <c r="B59" s="36">
        <v>27</v>
      </c>
      <c r="C59" s="36">
        <v>33</v>
      </c>
      <c r="D59" s="36">
        <v>45</v>
      </c>
      <c r="E59" s="36">
        <v>48</v>
      </c>
      <c r="F59" s="36">
        <v>64</v>
      </c>
      <c r="G59" s="36">
        <v>95</v>
      </c>
      <c r="H59" s="19">
        <v>634548</v>
      </c>
      <c r="I59" s="19">
        <v>649393</v>
      </c>
      <c r="J59" s="19">
        <v>854365.94</v>
      </c>
      <c r="K59" s="19">
        <v>1039828.65</v>
      </c>
      <c r="L59" s="19">
        <v>1177055.3999999999</v>
      </c>
      <c r="M59" s="19">
        <v>1724228.89</v>
      </c>
      <c r="N59" s="36">
        <v>312</v>
      </c>
      <c r="O59" s="19">
        <v>6079419.8799999999</v>
      </c>
    </row>
    <row r="60" spans="1:15">
      <c r="A60" s="33" t="s">
        <v>144</v>
      </c>
      <c r="B60" s="36">
        <v>114</v>
      </c>
      <c r="C60" s="36">
        <v>117</v>
      </c>
      <c r="D60" s="36">
        <v>127</v>
      </c>
      <c r="E60" s="36">
        <v>131</v>
      </c>
      <c r="F60" s="36">
        <v>148</v>
      </c>
      <c r="G60" s="36">
        <v>149</v>
      </c>
      <c r="H60" s="19">
        <v>939466</v>
      </c>
      <c r="I60" s="19">
        <v>1036377</v>
      </c>
      <c r="J60" s="19">
        <v>1255418.19</v>
      </c>
      <c r="K60" s="19">
        <v>1345531.26</v>
      </c>
      <c r="L60" s="19">
        <v>1369816.64</v>
      </c>
      <c r="M60" s="19">
        <v>1547176.34</v>
      </c>
      <c r="N60" s="36">
        <v>786</v>
      </c>
      <c r="O60" s="19">
        <v>7493785.4299999997</v>
      </c>
    </row>
    <row r="61" spans="1:15">
      <c r="A61" s="33" t="s">
        <v>60</v>
      </c>
      <c r="B61" s="36">
        <v>388</v>
      </c>
      <c r="C61" s="36">
        <v>456</v>
      </c>
      <c r="D61" s="36">
        <v>427</v>
      </c>
      <c r="E61" s="36">
        <v>313</v>
      </c>
      <c r="F61" s="36">
        <v>274</v>
      </c>
      <c r="G61" s="36">
        <v>286</v>
      </c>
      <c r="H61" s="19">
        <v>1875280</v>
      </c>
      <c r="I61" s="19">
        <v>2093269</v>
      </c>
      <c r="J61" s="19">
        <v>2248486.25</v>
      </c>
      <c r="K61" s="19">
        <v>1845388.15</v>
      </c>
      <c r="L61" s="19">
        <v>1637644.5</v>
      </c>
      <c r="M61" s="19">
        <v>1513968.83</v>
      </c>
      <c r="N61" s="36">
        <v>2144</v>
      </c>
      <c r="O61" s="19">
        <v>11214036.73</v>
      </c>
    </row>
    <row r="62" spans="1:15">
      <c r="A62" s="33" t="s">
        <v>55</v>
      </c>
      <c r="B62" s="36">
        <v>63</v>
      </c>
      <c r="C62" s="36">
        <v>74</v>
      </c>
      <c r="D62" s="36">
        <v>80</v>
      </c>
      <c r="E62" s="36">
        <v>91</v>
      </c>
      <c r="F62" s="36">
        <v>113</v>
      </c>
      <c r="G62" s="36">
        <v>111</v>
      </c>
      <c r="H62" s="19">
        <v>407622</v>
      </c>
      <c r="I62" s="19">
        <v>535249</v>
      </c>
      <c r="J62" s="19">
        <v>660824.34</v>
      </c>
      <c r="K62" s="19">
        <v>799108.37</v>
      </c>
      <c r="L62" s="19">
        <v>971802.59</v>
      </c>
      <c r="M62" s="19">
        <v>1154591</v>
      </c>
      <c r="N62" s="36">
        <v>532</v>
      </c>
      <c r="O62" s="19">
        <v>4529197.3</v>
      </c>
    </row>
    <row r="63" spans="1:15">
      <c r="A63" s="33" t="s">
        <v>61</v>
      </c>
      <c r="B63" s="36">
        <v>341</v>
      </c>
      <c r="C63" s="36">
        <v>343</v>
      </c>
      <c r="D63" s="36">
        <v>370</v>
      </c>
      <c r="E63" s="36">
        <v>301</v>
      </c>
      <c r="F63" s="36">
        <v>207</v>
      </c>
      <c r="G63" s="36">
        <v>177</v>
      </c>
      <c r="H63" s="19">
        <v>1194433</v>
      </c>
      <c r="I63" s="19">
        <v>1131761</v>
      </c>
      <c r="J63" s="19">
        <v>1164360.52</v>
      </c>
      <c r="K63" s="19">
        <v>983278.87</v>
      </c>
      <c r="L63" s="19">
        <v>866721.1</v>
      </c>
      <c r="M63" s="19">
        <v>782577.62</v>
      </c>
      <c r="N63" s="36">
        <v>1739</v>
      </c>
      <c r="O63" s="19">
        <v>6123132.1099999994</v>
      </c>
    </row>
    <row r="64" spans="1:15">
      <c r="A64" s="33" t="s">
        <v>53</v>
      </c>
      <c r="B64" s="36">
        <v>88</v>
      </c>
      <c r="C64" s="36">
        <v>91</v>
      </c>
      <c r="D64" s="36">
        <v>136</v>
      </c>
      <c r="E64" s="36">
        <v>141</v>
      </c>
      <c r="F64" s="36">
        <v>123</v>
      </c>
      <c r="G64" s="36">
        <v>101</v>
      </c>
      <c r="H64" s="19">
        <v>478938</v>
      </c>
      <c r="I64" s="19">
        <v>526942</v>
      </c>
      <c r="J64" s="19">
        <v>659645.22</v>
      </c>
      <c r="K64" s="19">
        <v>884511.21</v>
      </c>
      <c r="L64" s="19">
        <v>843179.92</v>
      </c>
      <c r="M64" s="19">
        <v>772077.97</v>
      </c>
      <c r="N64" s="36">
        <v>680</v>
      </c>
      <c r="O64" s="19">
        <v>4165294.3199999994</v>
      </c>
    </row>
    <row r="65" spans="1:15">
      <c r="A65" s="33" t="s">
        <v>58</v>
      </c>
      <c r="B65" s="36">
        <v>20</v>
      </c>
      <c r="C65" s="36">
        <v>23</v>
      </c>
      <c r="D65" s="36">
        <v>20</v>
      </c>
      <c r="E65" s="36">
        <v>16</v>
      </c>
      <c r="F65" s="36">
        <v>17</v>
      </c>
      <c r="G65" s="36">
        <v>18</v>
      </c>
      <c r="H65" s="19">
        <v>948469</v>
      </c>
      <c r="I65" s="19">
        <v>979163</v>
      </c>
      <c r="J65" s="19">
        <v>1064344.6499999999</v>
      </c>
      <c r="K65" s="19">
        <v>1011416.67</v>
      </c>
      <c r="L65" s="19">
        <v>905901.5</v>
      </c>
      <c r="M65" s="19">
        <v>671177.7</v>
      </c>
      <c r="N65" s="36">
        <v>114</v>
      </c>
      <c r="O65" s="19">
        <v>5580472.5200000005</v>
      </c>
    </row>
    <row r="66" spans="1:15">
      <c r="A66" s="33" t="s">
        <v>67</v>
      </c>
      <c r="B66" s="36">
        <v>4</v>
      </c>
      <c r="C66" s="36">
        <v>5</v>
      </c>
      <c r="D66" s="36">
        <v>31</v>
      </c>
      <c r="E66" s="36">
        <v>29</v>
      </c>
      <c r="F66" s="36">
        <v>23</v>
      </c>
      <c r="G66" s="36">
        <v>13</v>
      </c>
      <c r="H66" s="19">
        <v>18342</v>
      </c>
      <c r="I66" s="19">
        <v>44360</v>
      </c>
      <c r="J66" s="19">
        <v>1343171.05</v>
      </c>
      <c r="K66" s="19">
        <v>1272357.05</v>
      </c>
      <c r="L66" s="19">
        <v>986009.94</v>
      </c>
      <c r="M66" s="19">
        <v>554095.98</v>
      </c>
      <c r="N66" s="36">
        <v>105</v>
      </c>
      <c r="O66" s="19">
        <v>4218336.0199999996</v>
      </c>
    </row>
    <row r="67" spans="1:15">
      <c r="A67" s="33" t="s">
        <v>63</v>
      </c>
      <c r="B67" s="36">
        <v>19</v>
      </c>
      <c r="C67" s="36">
        <v>26</v>
      </c>
      <c r="D67" s="36">
        <v>22</v>
      </c>
      <c r="E67" s="36">
        <v>23</v>
      </c>
      <c r="F67" s="36">
        <v>30</v>
      </c>
      <c r="G67" s="36">
        <v>27</v>
      </c>
      <c r="H67" s="19">
        <v>252524</v>
      </c>
      <c r="I67" s="19">
        <v>247400</v>
      </c>
      <c r="J67" s="19">
        <v>239574.61</v>
      </c>
      <c r="K67" s="19">
        <v>335036.65000000002</v>
      </c>
      <c r="L67" s="19">
        <v>460366.3</v>
      </c>
      <c r="M67" s="19">
        <v>447616.21</v>
      </c>
      <c r="N67" s="36">
        <v>147</v>
      </c>
      <c r="O67" s="19">
        <v>1982517.77</v>
      </c>
    </row>
    <row r="68" spans="1:15">
      <c r="A68" s="33" t="s">
        <v>145</v>
      </c>
      <c r="B68" s="36"/>
      <c r="C68" s="36"/>
      <c r="D68" s="36">
        <v>10</v>
      </c>
      <c r="E68" s="36">
        <v>9</v>
      </c>
      <c r="F68" s="36">
        <v>6</v>
      </c>
      <c r="G68" s="36">
        <v>19</v>
      </c>
      <c r="H68" s="19"/>
      <c r="I68" s="19"/>
      <c r="J68" s="19">
        <v>86330.48</v>
      </c>
      <c r="K68" s="19">
        <v>71524.899999999994</v>
      </c>
      <c r="L68" s="19">
        <v>36315.42</v>
      </c>
      <c r="M68" s="19">
        <v>113130.04</v>
      </c>
      <c r="N68" s="36">
        <v>44</v>
      </c>
      <c r="O68" s="19">
        <v>307300.83999999997</v>
      </c>
    </row>
    <row r="69" spans="1:15">
      <c r="A69" s="33" t="s">
        <v>69</v>
      </c>
      <c r="B69" s="36">
        <v>2</v>
      </c>
      <c r="C69" s="36"/>
      <c r="D69" s="36">
        <v>1</v>
      </c>
      <c r="E69" s="36">
        <v>11</v>
      </c>
      <c r="F69" s="36">
        <v>4</v>
      </c>
      <c r="G69" s="36">
        <v>4</v>
      </c>
      <c r="H69" s="19">
        <v>242</v>
      </c>
      <c r="I69" s="19"/>
      <c r="J69" s="19">
        <v>0</v>
      </c>
      <c r="K69" s="19">
        <v>8907.86</v>
      </c>
      <c r="L69" s="19">
        <v>3514.42</v>
      </c>
      <c r="M69" s="19">
        <v>18842.46</v>
      </c>
      <c r="N69" s="36">
        <v>22</v>
      </c>
      <c r="O69" s="19">
        <v>31506.739999999998</v>
      </c>
    </row>
    <row r="70" spans="1:15">
      <c r="A70" s="33" t="s">
        <v>146</v>
      </c>
      <c r="B70" s="36"/>
      <c r="C70" s="36">
        <v>2</v>
      </c>
      <c r="D70" s="36">
        <v>3</v>
      </c>
      <c r="E70" s="36">
        <v>3</v>
      </c>
      <c r="F70" s="36">
        <v>2</v>
      </c>
      <c r="G70" s="36">
        <v>1</v>
      </c>
      <c r="H70" s="19"/>
      <c r="I70" s="19">
        <v>462</v>
      </c>
      <c r="J70" s="19">
        <v>14160.93</v>
      </c>
      <c r="K70" s="19">
        <v>24920.69</v>
      </c>
      <c r="L70" s="19">
        <v>15386.04</v>
      </c>
      <c r="M70" s="19">
        <v>750</v>
      </c>
      <c r="N70" s="36">
        <v>11</v>
      </c>
      <c r="O70" s="19">
        <v>55679.659999999996</v>
      </c>
    </row>
    <row r="71" spans="1:15">
      <c r="A71" s="15" t="s">
        <v>44</v>
      </c>
      <c r="B71" s="36">
        <v>12654</v>
      </c>
      <c r="C71" s="36">
        <v>12720</v>
      </c>
      <c r="D71" s="36">
        <v>12464</v>
      </c>
      <c r="E71" s="36">
        <v>12069</v>
      </c>
      <c r="F71" s="36">
        <v>12079</v>
      </c>
      <c r="G71" s="36">
        <v>12069</v>
      </c>
      <c r="H71" s="19">
        <v>343686724</v>
      </c>
      <c r="I71" s="19">
        <v>348844279</v>
      </c>
      <c r="J71" s="19">
        <v>331656385.69999999</v>
      </c>
      <c r="K71" s="19">
        <v>334622004.76999998</v>
      </c>
      <c r="L71" s="19">
        <v>341330097.64999992</v>
      </c>
      <c r="M71" s="19">
        <v>334319096.15999997</v>
      </c>
      <c r="N71" s="36">
        <v>74055</v>
      </c>
      <c r="O71" s="19">
        <v>2034458587.28</v>
      </c>
    </row>
    <row r="72" spans="1:15">
      <c r="A72" s="33" t="s">
        <v>52</v>
      </c>
      <c r="B72" s="36">
        <v>6432</v>
      </c>
      <c r="C72" s="36">
        <v>6340</v>
      </c>
      <c r="D72" s="36">
        <v>6033</v>
      </c>
      <c r="E72" s="36">
        <v>6020</v>
      </c>
      <c r="F72" s="36">
        <v>5965</v>
      </c>
      <c r="G72" s="36">
        <v>5762</v>
      </c>
      <c r="H72" s="19">
        <v>246789800</v>
      </c>
      <c r="I72" s="19">
        <v>250004338</v>
      </c>
      <c r="J72" s="19">
        <v>236199464.63999999</v>
      </c>
      <c r="K72" s="19">
        <v>240622227.63</v>
      </c>
      <c r="L72" s="19">
        <v>244129021.77000001</v>
      </c>
      <c r="M72" s="19">
        <v>232342181.15000001</v>
      </c>
      <c r="N72" s="36">
        <v>36552</v>
      </c>
      <c r="O72" s="19">
        <v>1450087033.1900001</v>
      </c>
    </row>
    <row r="73" spans="1:15">
      <c r="A73" s="33" t="s">
        <v>38</v>
      </c>
      <c r="B73" s="36">
        <v>378</v>
      </c>
      <c r="C73" s="36">
        <v>379</v>
      </c>
      <c r="D73" s="36">
        <v>370</v>
      </c>
      <c r="E73" s="36">
        <v>393</v>
      </c>
      <c r="F73" s="36">
        <v>417</v>
      </c>
      <c r="G73" s="36">
        <v>425</v>
      </c>
      <c r="H73" s="19">
        <v>31277197</v>
      </c>
      <c r="I73" s="19">
        <v>33629460</v>
      </c>
      <c r="J73" s="19">
        <v>33120649.949999999</v>
      </c>
      <c r="K73" s="19">
        <v>36027735.539999999</v>
      </c>
      <c r="L73" s="19">
        <v>39294321.140000001</v>
      </c>
      <c r="M73" s="19">
        <v>35453691.600000001</v>
      </c>
      <c r="N73" s="36">
        <v>2362</v>
      </c>
      <c r="O73" s="19">
        <v>208803055.22999999</v>
      </c>
    </row>
    <row r="74" spans="1:15">
      <c r="A74" s="33" t="s">
        <v>54</v>
      </c>
      <c r="B74" s="36">
        <v>1491</v>
      </c>
      <c r="C74" s="36">
        <v>1514</v>
      </c>
      <c r="D74" s="36">
        <v>1521</v>
      </c>
      <c r="E74" s="36">
        <v>1413</v>
      </c>
      <c r="F74" s="36">
        <v>1382</v>
      </c>
      <c r="G74" s="36">
        <v>1352</v>
      </c>
      <c r="H74" s="19">
        <v>23036684</v>
      </c>
      <c r="I74" s="19">
        <v>23425607</v>
      </c>
      <c r="J74" s="19">
        <v>21899251.629999999</v>
      </c>
      <c r="K74" s="19">
        <v>19347347.670000002</v>
      </c>
      <c r="L74" s="19">
        <v>18294156.57</v>
      </c>
      <c r="M74" s="19">
        <v>20629875.48</v>
      </c>
      <c r="N74" s="36">
        <v>8673</v>
      </c>
      <c r="O74" s="19">
        <v>126632922.35000001</v>
      </c>
    </row>
    <row r="75" spans="1:15">
      <c r="A75" s="33" t="s">
        <v>19</v>
      </c>
      <c r="B75" s="36">
        <v>273</v>
      </c>
      <c r="C75" s="36">
        <v>275</v>
      </c>
      <c r="D75" s="36">
        <v>279</v>
      </c>
      <c r="E75" s="36">
        <v>280</v>
      </c>
      <c r="F75" s="36">
        <v>292</v>
      </c>
      <c r="G75" s="36">
        <v>320</v>
      </c>
      <c r="H75" s="19">
        <v>9506588</v>
      </c>
      <c r="I75" s="19">
        <v>9949384</v>
      </c>
      <c r="J75" s="19">
        <v>10114444</v>
      </c>
      <c r="K75" s="19">
        <v>10094242</v>
      </c>
      <c r="L75" s="19">
        <v>10367608</v>
      </c>
      <c r="M75" s="19">
        <v>11112572</v>
      </c>
      <c r="N75" s="36">
        <v>1719</v>
      </c>
      <c r="O75" s="19">
        <v>61144838</v>
      </c>
    </row>
    <row r="76" spans="1:15">
      <c r="A76" s="33" t="s">
        <v>145</v>
      </c>
      <c r="B76" s="36">
        <v>564</v>
      </c>
      <c r="C76" s="36">
        <v>585</v>
      </c>
      <c r="D76" s="36">
        <v>587</v>
      </c>
      <c r="E76" s="36">
        <v>566</v>
      </c>
      <c r="F76" s="36">
        <v>552</v>
      </c>
      <c r="G76" s="36">
        <v>648</v>
      </c>
      <c r="H76" s="19">
        <v>6982989</v>
      </c>
      <c r="I76" s="19">
        <v>7246784</v>
      </c>
      <c r="J76" s="19">
        <v>6572328.9800000004</v>
      </c>
      <c r="K76" s="19">
        <v>5696714.3799999999</v>
      </c>
      <c r="L76" s="19">
        <v>5390270.0300000003</v>
      </c>
      <c r="M76" s="19">
        <v>7245757.8399999999</v>
      </c>
      <c r="N76" s="36">
        <v>3502</v>
      </c>
      <c r="O76" s="19">
        <v>39134844.230000004</v>
      </c>
    </row>
    <row r="77" spans="1:15">
      <c r="A77" s="33" t="s">
        <v>146</v>
      </c>
      <c r="B77" s="36">
        <v>1500</v>
      </c>
      <c r="C77" s="36">
        <v>1459</v>
      </c>
      <c r="D77" s="36">
        <v>1449</v>
      </c>
      <c r="E77" s="36">
        <v>1373</v>
      </c>
      <c r="F77" s="36">
        <v>1462</v>
      </c>
      <c r="G77" s="36">
        <v>1433</v>
      </c>
      <c r="H77" s="19">
        <v>5342752</v>
      </c>
      <c r="I77" s="19">
        <v>5257202</v>
      </c>
      <c r="J77" s="19">
        <v>5188269.29</v>
      </c>
      <c r="K77" s="19">
        <v>5162342.58</v>
      </c>
      <c r="L77" s="19">
        <v>5316199.0199999996</v>
      </c>
      <c r="M77" s="19">
        <v>5697639.1600000001</v>
      </c>
      <c r="N77" s="36">
        <v>8676</v>
      </c>
      <c r="O77" s="19">
        <v>31964404.049999997</v>
      </c>
    </row>
    <row r="78" spans="1:15">
      <c r="A78" s="33" t="s">
        <v>64</v>
      </c>
      <c r="B78" s="36">
        <v>351</v>
      </c>
      <c r="C78" s="36">
        <v>285</v>
      </c>
      <c r="D78" s="36">
        <v>278</v>
      </c>
      <c r="E78" s="36">
        <v>275</v>
      </c>
      <c r="F78" s="36">
        <v>274</v>
      </c>
      <c r="G78" s="36">
        <v>305</v>
      </c>
      <c r="H78" s="19">
        <v>7912200</v>
      </c>
      <c r="I78" s="19">
        <v>6081066</v>
      </c>
      <c r="J78" s="19">
        <v>4812900.3499999996</v>
      </c>
      <c r="K78" s="19">
        <v>4124124.75</v>
      </c>
      <c r="L78" s="19">
        <v>4157558.51</v>
      </c>
      <c r="M78" s="19">
        <v>4966769.26</v>
      </c>
      <c r="N78" s="36">
        <v>1768</v>
      </c>
      <c r="O78" s="19">
        <v>32054618.869999997</v>
      </c>
    </row>
    <row r="79" spans="1:15">
      <c r="A79" s="33" t="s">
        <v>144</v>
      </c>
      <c r="B79" s="36">
        <v>441</v>
      </c>
      <c r="C79" s="36">
        <v>451</v>
      </c>
      <c r="D79" s="36">
        <v>475</v>
      </c>
      <c r="E79" s="36">
        <v>420</v>
      </c>
      <c r="F79" s="36">
        <v>415</v>
      </c>
      <c r="G79" s="36">
        <v>457</v>
      </c>
      <c r="H79" s="19">
        <v>3375525</v>
      </c>
      <c r="I79" s="19">
        <v>3738184</v>
      </c>
      <c r="J79" s="19">
        <v>4116379.14</v>
      </c>
      <c r="K79" s="19">
        <v>3450421.48</v>
      </c>
      <c r="L79" s="19">
        <v>2985368.9</v>
      </c>
      <c r="M79" s="19">
        <v>4479958.18</v>
      </c>
      <c r="N79" s="36">
        <v>2659</v>
      </c>
      <c r="O79" s="19">
        <v>22145836.699999999</v>
      </c>
    </row>
    <row r="80" spans="1:15">
      <c r="A80" s="33" t="s">
        <v>53</v>
      </c>
      <c r="B80" s="36">
        <v>244</v>
      </c>
      <c r="C80" s="36">
        <v>267</v>
      </c>
      <c r="D80" s="36">
        <v>361</v>
      </c>
      <c r="E80" s="36">
        <v>389</v>
      </c>
      <c r="F80" s="36">
        <v>380</v>
      </c>
      <c r="G80" s="36">
        <v>373</v>
      </c>
      <c r="H80" s="19">
        <v>1431054</v>
      </c>
      <c r="I80" s="19">
        <v>1601943</v>
      </c>
      <c r="J80" s="19">
        <v>2081759.99</v>
      </c>
      <c r="K80" s="19">
        <v>2901359.22</v>
      </c>
      <c r="L80" s="19">
        <v>2967726.23</v>
      </c>
      <c r="M80" s="19">
        <v>2876682.82</v>
      </c>
      <c r="N80" s="36">
        <v>2014</v>
      </c>
      <c r="O80" s="19">
        <v>13860525.260000002</v>
      </c>
    </row>
    <row r="81" spans="1:15">
      <c r="A81" s="33" t="s">
        <v>65</v>
      </c>
      <c r="B81" s="36">
        <v>73</v>
      </c>
      <c r="C81" s="36">
        <v>55</v>
      </c>
      <c r="D81" s="36">
        <v>73</v>
      </c>
      <c r="E81" s="36">
        <v>83</v>
      </c>
      <c r="F81" s="36">
        <v>105</v>
      </c>
      <c r="G81" s="36">
        <v>129</v>
      </c>
      <c r="H81" s="19">
        <v>1401339</v>
      </c>
      <c r="I81" s="19">
        <v>973573</v>
      </c>
      <c r="J81" s="19">
        <v>1304666.45</v>
      </c>
      <c r="K81" s="19">
        <v>1548313.21</v>
      </c>
      <c r="L81" s="19">
        <v>1862786.89</v>
      </c>
      <c r="M81" s="19">
        <v>2190949.59</v>
      </c>
      <c r="N81" s="36">
        <v>518</v>
      </c>
      <c r="O81" s="19">
        <v>9281628.1400000006</v>
      </c>
    </row>
    <row r="82" spans="1:15">
      <c r="A82" s="33" t="s">
        <v>63</v>
      </c>
      <c r="B82" s="36">
        <v>168</v>
      </c>
      <c r="C82" s="36">
        <v>175</v>
      </c>
      <c r="D82" s="36">
        <v>118</v>
      </c>
      <c r="E82" s="36">
        <v>109</v>
      </c>
      <c r="F82" s="36">
        <v>120</v>
      </c>
      <c r="G82" s="36">
        <v>140</v>
      </c>
      <c r="H82" s="19">
        <v>1851648</v>
      </c>
      <c r="I82" s="19">
        <v>1875975</v>
      </c>
      <c r="J82" s="19">
        <v>1260628.03</v>
      </c>
      <c r="K82" s="19">
        <v>1018823.08</v>
      </c>
      <c r="L82" s="19">
        <v>1444177.37</v>
      </c>
      <c r="M82" s="19">
        <v>1822084.26</v>
      </c>
      <c r="N82" s="36">
        <v>830</v>
      </c>
      <c r="O82" s="19">
        <v>9273335.7400000002</v>
      </c>
    </row>
    <row r="83" spans="1:15">
      <c r="A83" s="33" t="s">
        <v>60</v>
      </c>
      <c r="B83" s="36">
        <v>328</v>
      </c>
      <c r="C83" s="36">
        <v>494</v>
      </c>
      <c r="D83" s="36">
        <v>422</v>
      </c>
      <c r="E83" s="36">
        <v>259</v>
      </c>
      <c r="F83" s="36">
        <v>261</v>
      </c>
      <c r="G83" s="36">
        <v>312</v>
      </c>
      <c r="H83" s="19">
        <v>1687179</v>
      </c>
      <c r="I83" s="19">
        <v>1987876</v>
      </c>
      <c r="J83" s="19">
        <v>1833889.33</v>
      </c>
      <c r="K83" s="19">
        <v>1562793.83</v>
      </c>
      <c r="L83" s="19">
        <v>1591043.8</v>
      </c>
      <c r="M83" s="19">
        <v>1570985.63</v>
      </c>
      <c r="N83" s="36">
        <v>2076</v>
      </c>
      <c r="O83" s="19">
        <v>10233767.59</v>
      </c>
    </row>
    <row r="84" spans="1:15">
      <c r="A84" s="33" t="s">
        <v>61</v>
      </c>
      <c r="B84" s="36">
        <v>335</v>
      </c>
      <c r="C84" s="36">
        <v>367</v>
      </c>
      <c r="D84" s="36">
        <v>389</v>
      </c>
      <c r="E84" s="36">
        <v>381</v>
      </c>
      <c r="F84" s="36">
        <v>336</v>
      </c>
      <c r="G84" s="36">
        <v>290</v>
      </c>
      <c r="H84" s="19">
        <v>1354010</v>
      </c>
      <c r="I84" s="19">
        <v>1241322</v>
      </c>
      <c r="J84" s="19">
        <v>1298618.3799999999</v>
      </c>
      <c r="K84" s="19">
        <v>1396375.68</v>
      </c>
      <c r="L84" s="19">
        <v>1545161.36</v>
      </c>
      <c r="M84" s="19">
        <v>1482453.86</v>
      </c>
      <c r="N84" s="36">
        <v>2098</v>
      </c>
      <c r="O84" s="19">
        <v>8317941.2800000003</v>
      </c>
    </row>
    <row r="85" spans="1:15">
      <c r="A85" s="33" t="s">
        <v>68</v>
      </c>
      <c r="B85" s="36">
        <v>50</v>
      </c>
      <c r="C85" s="36">
        <v>48</v>
      </c>
      <c r="D85" s="36">
        <v>48</v>
      </c>
      <c r="E85" s="36">
        <v>34</v>
      </c>
      <c r="F85" s="36">
        <v>35</v>
      </c>
      <c r="G85" s="36">
        <v>39</v>
      </c>
      <c r="H85" s="19">
        <v>1514398</v>
      </c>
      <c r="I85" s="19">
        <v>1576913</v>
      </c>
      <c r="J85" s="19">
        <v>1226067</v>
      </c>
      <c r="K85" s="19">
        <v>931589</v>
      </c>
      <c r="L85" s="19">
        <v>1024584</v>
      </c>
      <c r="M85" s="19">
        <v>1214595</v>
      </c>
      <c r="N85" s="36">
        <v>254</v>
      </c>
      <c r="O85" s="19">
        <v>7488146</v>
      </c>
    </row>
    <row r="86" spans="1:15">
      <c r="A86" s="33" t="s">
        <v>55</v>
      </c>
      <c r="B86" s="36">
        <v>23</v>
      </c>
      <c r="C86" s="36">
        <v>22</v>
      </c>
      <c r="D86" s="36">
        <v>20</v>
      </c>
      <c r="E86" s="36">
        <v>28</v>
      </c>
      <c r="F86" s="36">
        <v>41</v>
      </c>
      <c r="G86" s="36">
        <v>50</v>
      </c>
      <c r="H86" s="19">
        <v>166823</v>
      </c>
      <c r="I86" s="19">
        <v>163485</v>
      </c>
      <c r="J86" s="19">
        <v>210375.98</v>
      </c>
      <c r="K86" s="19">
        <v>246392.78</v>
      </c>
      <c r="L86" s="19">
        <v>409549.22</v>
      </c>
      <c r="M86" s="19">
        <v>565217.5</v>
      </c>
      <c r="N86" s="36">
        <v>184</v>
      </c>
      <c r="O86" s="19">
        <v>1761843.48</v>
      </c>
    </row>
    <row r="87" spans="1:15">
      <c r="A87" s="33" t="s">
        <v>59</v>
      </c>
      <c r="B87" s="36"/>
      <c r="C87" s="36">
        <v>1</v>
      </c>
      <c r="D87" s="36">
        <v>33</v>
      </c>
      <c r="E87" s="36">
        <v>39</v>
      </c>
      <c r="F87" s="36">
        <v>35</v>
      </c>
      <c r="G87" s="36">
        <v>26</v>
      </c>
      <c r="H87" s="19"/>
      <c r="I87" s="19">
        <v>37206</v>
      </c>
      <c r="J87" s="19">
        <v>147953.01999999999</v>
      </c>
      <c r="K87" s="19">
        <v>175385.12</v>
      </c>
      <c r="L87" s="19">
        <v>226596.72</v>
      </c>
      <c r="M87" s="19">
        <v>306055.3</v>
      </c>
      <c r="N87" s="36">
        <v>134</v>
      </c>
      <c r="O87" s="19">
        <v>893196.15999999992</v>
      </c>
    </row>
    <row r="88" spans="1:15">
      <c r="A88" s="33" t="s">
        <v>67</v>
      </c>
      <c r="B88" s="36">
        <v>1</v>
      </c>
      <c r="C88" s="36">
        <v>2</v>
      </c>
      <c r="D88" s="36">
        <v>6</v>
      </c>
      <c r="E88" s="36">
        <v>4</v>
      </c>
      <c r="F88" s="36">
        <v>4</v>
      </c>
      <c r="G88" s="36">
        <v>5</v>
      </c>
      <c r="H88" s="19">
        <v>6997</v>
      </c>
      <c r="I88" s="19">
        <v>3258</v>
      </c>
      <c r="J88" s="19">
        <v>197369.97</v>
      </c>
      <c r="K88" s="19">
        <v>205493.35</v>
      </c>
      <c r="L88" s="19">
        <v>157066.45000000001</v>
      </c>
      <c r="M88" s="19">
        <v>184883.74</v>
      </c>
      <c r="N88" s="36">
        <v>22</v>
      </c>
      <c r="O88" s="19">
        <v>755068.51</v>
      </c>
    </row>
    <row r="89" spans="1:15">
      <c r="A89" s="33" t="s">
        <v>58</v>
      </c>
      <c r="B89" s="36">
        <v>2</v>
      </c>
      <c r="C89" s="36">
        <v>1</v>
      </c>
      <c r="D89" s="36">
        <v>2</v>
      </c>
      <c r="E89" s="36">
        <v>3</v>
      </c>
      <c r="F89" s="36">
        <v>3</v>
      </c>
      <c r="G89" s="36">
        <v>3</v>
      </c>
      <c r="H89" s="19">
        <v>49541</v>
      </c>
      <c r="I89" s="19">
        <v>50703</v>
      </c>
      <c r="J89" s="19">
        <v>71369.570000000007</v>
      </c>
      <c r="K89" s="19">
        <v>110323.47</v>
      </c>
      <c r="L89" s="19">
        <v>166901.67000000001</v>
      </c>
      <c r="M89" s="19">
        <v>176743.79</v>
      </c>
      <c r="N89" s="36">
        <v>14</v>
      </c>
      <c r="O89" s="19">
        <v>625582.50000000012</v>
      </c>
    </row>
    <row r="90" spans="1:15">
      <c r="A90" s="15" t="s">
        <v>46</v>
      </c>
      <c r="B90" s="36">
        <v>20051</v>
      </c>
      <c r="C90" s="36">
        <v>20167</v>
      </c>
      <c r="D90" s="36">
        <v>19958</v>
      </c>
      <c r="E90" s="36">
        <v>19035</v>
      </c>
      <c r="F90" s="36">
        <v>19057</v>
      </c>
      <c r="G90" s="36">
        <v>19221</v>
      </c>
      <c r="H90" s="19">
        <v>611034282</v>
      </c>
      <c r="I90" s="19">
        <v>623422136</v>
      </c>
      <c r="J90" s="19">
        <v>604097217.48000014</v>
      </c>
      <c r="K90" s="19">
        <v>606751579.13000011</v>
      </c>
      <c r="L90" s="19">
        <v>622016849.0999999</v>
      </c>
      <c r="M90" s="19">
        <v>619577089.45999992</v>
      </c>
      <c r="N90" s="36">
        <v>117489</v>
      </c>
      <c r="O90" s="19">
        <v>3686899153.1699996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3D8D-9E97-4D2A-8D66-12354EE33236}">
  <sheetPr filterMode="1"/>
  <dimension ref="A1:W219"/>
  <sheetViews>
    <sheetView workbookViewId="0">
      <selection sqref="A1:K1"/>
    </sheetView>
    <sheetView workbookViewId="1">
      <selection sqref="A1:K1"/>
    </sheetView>
  </sheetViews>
  <sheetFormatPr defaultRowHeight="15.75"/>
  <cols>
    <col min="1" max="1" width="4.875" bestFit="1" customWidth="1"/>
    <col min="2" max="2" width="6.875" bestFit="1" customWidth="1"/>
    <col min="3" max="3" width="27.625" bestFit="1" customWidth="1"/>
    <col min="4" max="4" width="6.625" style="5" bestFit="1" customWidth="1"/>
    <col min="5" max="5" width="8.625" style="5" bestFit="1" customWidth="1"/>
    <col min="6" max="6" width="13.25" style="92" bestFit="1" customWidth="1"/>
    <col min="7" max="7" width="10.125" style="5" bestFit="1" customWidth="1"/>
    <col min="8" max="8" width="9.125" bestFit="1" customWidth="1"/>
    <col min="9" max="9" width="7.625" bestFit="1" customWidth="1"/>
    <col min="10" max="10" width="6.625" bestFit="1" customWidth="1"/>
    <col min="11" max="11" width="9.625" bestFit="1" customWidth="1"/>
    <col min="12" max="12" width="10.625" bestFit="1" customWidth="1"/>
    <col min="13" max="13" width="13.25" bestFit="1" customWidth="1"/>
    <col min="14" max="14" width="5.75" bestFit="1" customWidth="1"/>
  </cols>
  <sheetData>
    <row r="1" spans="1:14" ht="15" customHeight="1">
      <c r="A1" s="588" t="s">
        <v>104</v>
      </c>
      <c r="B1" s="588"/>
      <c r="C1" s="588"/>
      <c r="D1" s="588"/>
      <c r="E1" s="588"/>
      <c r="F1" s="588"/>
      <c r="G1" s="588"/>
      <c r="H1" s="588"/>
      <c r="I1" s="588"/>
      <c r="J1" s="588"/>
      <c r="K1" s="589"/>
      <c r="L1" s="590" t="s">
        <v>105</v>
      </c>
      <c r="M1" s="590"/>
      <c r="N1" s="590"/>
    </row>
    <row r="2" spans="1:14" ht="27.95" customHeight="1">
      <c r="A2" s="66" t="s">
        <v>106</v>
      </c>
      <c r="B2" s="66" t="s">
        <v>107</v>
      </c>
      <c r="C2" s="66" t="s">
        <v>37</v>
      </c>
      <c r="D2" s="66" t="s">
        <v>108</v>
      </c>
      <c r="E2" s="66" t="s">
        <v>109</v>
      </c>
      <c r="F2" s="67" t="s">
        <v>110</v>
      </c>
      <c r="G2" s="66" t="s">
        <v>111</v>
      </c>
      <c r="H2" s="68" t="s">
        <v>112</v>
      </c>
      <c r="I2" s="66" t="s">
        <v>113</v>
      </c>
      <c r="J2" s="66" t="s">
        <v>114</v>
      </c>
      <c r="K2" s="69" t="s">
        <v>115</v>
      </c>
      <c r="L2" s="68">
        <v>2019</v>
      </c>
      <c r="M2" s="68" t="s">
        <v>116</v>
      </c>
      <c r="N2" s="68" t="s">
        <v>117</v>
      </c>
    </row>
    <row r="3" spans="1:14" hidden="1">
      <c r="A3">
        <v>2014</v>
      </c>
      <c r="B3">
        <v>1</v>
      </c>
      <c r="C3" t="s">
        <v>52</v>
      </c>
      <c r="D3" s="70">
        <v>894</v>
      </c>
      <c r="E3" s="70">
        <v>5895</v>
      </c>
      <c r="F3" s="71">
        <v>29327157</v>
      </c>
      <c r="G3" s="70">
        <v>167395</v>
      </c>
      <c r="H3" s="72" t="s">
        <v>42</v>
      </c>
      <c r="I3" s="73">
        <v>5503.3966571620103</v>
      </c>
      <c r="J3" s="73">
        <v>458.61638809683421</v>
      </c>
      <c r="K3" s="71">
        <f t="shared" ref="K3:K66" si="0">F3/J3</f>
        <v>63947.032337204095</v>
      </c>
      <c r="L3" s="74">
        <v>29327157</v>
      </c>
      <c r="M3" s="75">
        <f>F3-L3</f>
        <v>0</v>
      </c>
      <c r="N3" s="76">
        <f>M3/L3</f>
        <v>0</v>
      </c>
    </row>
    <row r="4" spans="1:14" hidden="1">
      <c r="A4">
        <v>2015</v>
      </c>
      <c r="B4">
        <v>1</v>
      </c>
      <c r="C4" t="s">
        <v>52</v>
      </c>
      <c r="D4" s="70">
        <v>992</v>
      </c>
      <c r="E4" s="70">
        <v>6465</v>
      </c>
      <c r="F4" s="71">
        <v>32393610</v>
      </c>
      <c r="G4" s="70">
        <v>183383</v>
      </c>
      <c r="H4" s="72" t="s">
        <v>42</v>
      </c>
      <c r="I4" s="73">
        <v>6029.0294762707426</v>
      </c>
      <c r="J4" s="73">
        <v>502.41912302256191</v>
      </c>
      <c r="K4" s="71">
        <f t="shared" si="0"/>
        <v>64475.272766529059</v>
      </c>
      <c r="L4" s="74">
        <v>32441542</v>
      </c>
      <c r="M4" s="75">
        <f t="shared" ref="M4:M67" si="1">F4-L4</f>
        <v>-47932</v>
      </c>
      <c r="N4" s="76">
        <f t="shared" ref="N4:N67" si="2">M4/L4</f>
        <v>-1.4774883388711918E-3</v>
      </c>
    </row>
    <row r="5" spans="1:14" hidden="1">
      <c r="A5">
        <v>2016</v>
      </c>
      <c r="B5">
        <v>1</v>
      </c>
      <c r="C5" t="s">
        <v>52</v>
      </c>
      <c r="D5" s="70">
        <v>1026</v>
      </c>
      <c r="E5" s="70">
        <v>6492</v>
      </c>
      <c r="F5" s="71">
        <v>32902878.649999999</v>
      </c>
      <c r="G5" s="70">
        <v>185489</v>
      </c>
      <c r="H5" s="72" t="s">
        <v>42</v>
      </c>
      <c r="I5" s="73">
        <v>6098.2678248473621</v>
      </c>
      <c r="J5" s="73">
        <v>508.18898540394684</v>
      </c>
      <c r="K5" s="71">
        <f t="shared" si="0"/>
        <v>64745.359689065896</v>
      </c>
      <c r="L5" s="74">
        <v>32881234</v>
      </c>
      <c r="M5" s="75">
        <f t="shared" si="1"/>
        <v>21644.64999999851</v>
      </c>
      <c r="N5" s="76">
        <f t="shared" si="2"/>
        <v>6.582675698849535E-4</v>
      </c>
    </row>
    <row r="6" spans="1:14" hidden="1">
      <c r="A6">
        <v>2017</v>
      </c>
      <c r="B6">
        <v>1</v>
      </c>
      <c r="C6" t="s">
        <v>52</v>
      </c>
      <c r="D6" s="70">
        <v>1076</v>
      </c>
      <c r="E6" s="70">
        <v>6369</v>
      </c>
      <c r="F6" s="71">
        <v>33335644.050000001</v>
      </c>
      <c r="G6" s="70">
        <v>182417</v>
      </c>
      <c r="H6" s="72" t="s">
        <v>42</v>
      </c>
      <c r="I6" s="73">
        <v>5997.2705756415808</v>
      </c>
      <c r="J6" s="73">
        <v>499.77254797013171</v>
      </c>
      <c r="K6" s="71">
        <f t="shared" si="0"/>
        <v>66701.630942706892</v>
      </c>
      <c r="L6" s="74">
        <v>32949199</v>
      </c>
      <c r="M6" s="75">
        <f t="shared" si="1"/>
        <v>386445.05000000075</v>
      </c>
      <c r="N6" s="76">
        <f t="shared" si="2"/>
        <v>1.172851121509815E-2</v>
      </c>
    </row>
    <row r="7" spans="1:14" hidden="1">
      <c r="A7">
        <v>2018</v>
      </c>
      <c r="B7">
        <v>1</v>
      </c>
      <c r="C7" t="s">
        <v>52</v>
      </c>
      <c r="D7" s="70">
        <v>1111</v>
      </c>
      <c r="E7" s="70">
        <v>6523</v>
      </c>
      <c r="F7" s="71">
        <v>34386634.829999998</v>
      </c>
      <c r="G7" s="70">
        <v>185661</v>
      </c>
      <c r="H7" s="72" t="s">
        <v>42</v>
      </c>
      <c r="I7" s="73">
        <v>6103.9226187482063</v>
      </c>
      <c r="J7" s="73">
        <v>508.66021822901718</v>
      </c>
      <c r="K7" s="71">
        <f t="shared" si="0"/>
        <v>67602.367155274362</v>
      </c>
      <c r="L7" s="74">
        <v>33229535</v>
      </c>
      <c r="M7" s="75">
        <f t="shared" si="1"/>
        <v>1157099.8299999982</v>
      </c>
      <c r="N7" s="76">
        <f t="shared" si="2"/>
        <v>3.4821427082864634E-2</v>
      </c>
    </row>
    <row r="8" spans="1:14" hidden="1">
      <c r="A8">
        <v>2019</v>
      </c>
      <c r="B8">
        <v>1</v>
      </c>
      <c r="C8" t="s">
        <v>52</v>
      </c>
      <c r="D8" s="70">
        <v>1123</v>
      </c>
      <c r="E8" s="70">
        <v>6378</v>
      </c>
      <c r="F8" s="71">
        <v>34116016.539999999</v>
      </c>
      <c r="G8" s="70">
        <v>182889</v>
      </c>
      <c r="H8" s="72" t="s">
        <v>42</v>
      </c>
      <c r="I8" s="73">
        <v>6012.7883821601772</v>
      </c>
      <c r="J8" s="73">
        <v>501.06569851334808</v>
      </c>
      <c r="K8" s="71">
        <f t="shared" si="0"/>
        <v>68086.912836423522</v>
      </c>
      <c r="L8" s="74">
        <v>15885086</v>
      </c>
      <c r="M8" s="75">
        <f t="shared" si="1"/>
        <v>18230930.539999999</v>
      </c>
      <c r="N8" s="76">
        <f t="shared" si="2"/>
        <v>1.1476759105994137</v>
      </c>
    </row>
    <row r="9" spans="1:14" hidden="1">
      <c r="A9">
        <v>2014</v>
      </c>
      <c r="B9">
        <v>1</v>
      </c>
      <c r="C9" t="s">
        <v>52</v>
      </c>
      <c r="D9" s="70">
        <v>6432</v>
      </c>
      <c r="E9" s="70">
        <v>51766</v>
      </c>
      <c r="F9" s="71">
        <v>246789800</v>
      </c>
      <c r="G9" s="70">
        <v>1522733</v>
      </c>
      <c r="H9" s="72" t="s">
        <v>44</v>
      </c>
      <c r="I9" s="73">
        <v>50062.449308224735</v>
      </c>
      <c r="J9" s="73">
        <v>4171.8707756853946</v>
      </c>
      <c r="K9" s="71">
        <f t="shared" si="0"/>
        <v>59155.667389878588</v>
      </c>
      <c r="L9" s="74">
        <v>246789800</v>
      </c>
      <c r="M9" s="75">
        <f t="shared" si="1"/>
        <v>0</v>
      </c>
      <c r="N9" s="76">
        <f t="shared" si="2"/>
        <v>0</v>
      </c>
    </row>
    <row r="10" spans="1:14" hidden="1">
      <c r="A10">
        <v>2015</v>
      </c>
      <c r="B10">
        <v>1</v>
      </c>
      <c r="C10" t="s">
        <v>52</v>
      </c>
      <c r="D10" s="70">
        <v>6340</v>
      </c>
      <c r="E10" s="70">
        <v>50730</v>
      </c>
      <c r="F10" s="71">
        <v>250004338</v>
      </c>
      <c r="G10" s="70">
        <v>1504560</v>
      </c>
      <c r="H10" s="72" t="s">
        <v>44</v>
      </c>
      <c r="I10" s="73">
        <v>49464.980880550043</v>
      </c>
      <c r="J10" s="73">
        <v>4122.0817400458373</v>
      </c>
      <c r="K10" s="71">
        <f t="shared" si="0"/>
        <v>60650.019520772526</v>
      </c>
      <c r="L10" s="74">
        <v>249957106</v>
      </c>
      <c r="M10" s="75">
        <f t="shared" si="1"/>
        <v>47232</v>
      </c>
      <c r="N10" s="76">
        <f t="shared" si="2"/>
        <v>1.8896042107320607E-4</v>
      </c>
    </row>
    <row r="11" spans="1:14" hidden="1">
      <c r="A11">
        <v>2016</v>
      </c>
      <c r="B11">
        <v>1</v>
      </c>
      <c r="C11" t="s">
        <v>52</v>
      </c>
      <c r="D11" s="70">
        <v>6033</v>
      </c>
      <c r="E11" s="70">
        <v>48232</v>
      </c>
      <c r="F11" s="71">
        <v>236199464.63999999</v>
      </c>
      <c r="G11" s="70">
        <v>1437832</v>
      </c>
      <c r="H11" s="72" t="s">
        <v>44</v>
      </c>
      <c r="I11" s="73">
        <v>47271.183860692181</v>
      </c>
      <c r="J11" s="73">
        <v>3939.2653217243483</v>
      </c>
      <c r="K11" s="71">
        <f t="shared" si="0"/>
        <v>59960.283288714243</v>
      </c>
      <c r="L11" s="74">
        <v>235812739</v>
      </c>
      <c r="M11" s="75">
        <f t="shared" si="1"/>
        <v>386725.63999998569</v>
      </c>
      <c r="N11" s="76">
        <f t="shared" si="2"/>
        <v>1.6399692469539812E-3</v>
      </c>
    </row>
    <row r="12" spans="1:14" hidden="1">
      <c r="A12">
        <v>2017</v>
      </c>
      <c r="B12">
        <v>1</v>
      </c>
      <c r="C12" t="s">
        <v>52</v>
      </c>
      <c r="D12" s="70">
        <v>6020</v>
      </c>
      <c r="E12" s="70">
        <v>47160</v>
      </c>
      <c r="F12" s="71">
        <v>240622227.63</v>
      </c>
      <c r="G12" s="70">
        <v>1394435</v>
      </c>
      <c r="H12" s="72" t="s">
        <v>44</v>
      </c>
      <c r="I12" s="73">
        <v>45844.433332116896</v>
      </c>
      <c r="J12" s="73">
        <v>3820.3694443430745</v>
      </c>
      <c r="K12" s="71">
        <f t="shared" si="0"/>
        <v>62984.020560183235</v>
      </c>
      <c r="L12" s="74">
        <v>236613370</v>
      </c>
      <c r="M12" s="75">
        <f t="shared" si="1"/>
        <v>4008857.6299999952</v>
      </c>
      <c r="N12" s="76">
        <f t="shared" si="2"/>
        <v>1.694265049350337E-2</v>
      </c>
    </row>
    <row r="13" spans="1:14" hidden="1">
      <c r="A13">
        <v>2018</v>
      </c>
      <c r="B13">
        <v>1</v>
      </c>
      <c r="C13" t="s">
        <v>52</v>
      </c>
      <c r="D13" s="70">
        <v>5965</v>
      </c>
      <c r="E13" s="70">
        <v>46906</v>
      </c>
      <c r="F13" s="71">
        <v>244129021.77000001</v>
      </c>
      <c r="G13" s="70">
        <v>1380812</v>
      </c>
      <c r="H13" s="72" t="s">
        <v>44</v>
      </c>
      <c r="I13" s="73">
        <v>45396.553929144779</v>
      </c>
      <c r="J13" s="73">
        <v>3783.046160762065</v>
      </c>
      <c r="K13" s="71">
        <f t="shared" si="0"/>
        <v>64532.393049315084</v>
      </c>
      <c r="L13" s="74">
        <v>237182620</v>
      </c>
      <c r="M13" s="75">
        <f t="shared" si="1"/>
        <v>6946401.7700000107</v>
      </c>
      <c r="N13" s="76">
        <f t="shared" si="2"/>
        <v>2.9287144943419594E-2</v>
      </c>
    </row>
    <row r="14" spans="1:14" hidden="1">
      <c r="A14">
        <v>2019</v>
      </c>
      <c r="B14">
        <v>1</v>
      </c>
      <c r="C14" t="s">
        <v>52</v>
      </c>
      <c r="D14" s="70">
        <v>5762</v>
      </c>
      <c r="E14" s="70">
        <v>43860</v>
      </c>
      <c r="F14" s="71">
        <v>232342181.15000001</v>
      </c>
      <c r="G14" s="70">
        <v>1299799</v>
      </c>
      <c r="H14" s="72" t="s">
        <v>44</v>
      </c>
      <c r="I14" s="73">
        <v>42733.11312513829</v>
      </c>
      <c r="J14" s="73">
        <v>3561.092760428191</v>
      </c>
      <c r="K14" s="71">
        <f t="shared" si="0"/>
        <v>65244.630449351971</v>
      </c>
      <c r="L14" s="74">
        <v>114401932</v>
      </c>
      <c r="M14" s="75">
        <f t="shared" si="1"/>
        <v>117940249.15000001</v>
      </c>
      <c r="N14" s="76">
        <f t="shared" si="2"/>
        <v>1.0309288233873533</v>
      </c>
    </row>
    <row r="15" spans="1:14" hidden="1">
      <c r="A15">
        <v>2014</v>
      </c>
      <c r="B15">
        <v>2</v>
      </c>
      <c r="C15" t="s">
        <v>53</v>
      </c>
      <c r="D15" s="70">
        <v>88</v>
      </c>
      <c r="E15" s="70">
        <v>1529</v>
      </c>
      <c r="F15" s="71">
        <v>478938</v>
      </c>
      <c r="G15" s="70">
        <v>19576</v>
      </c>
      <c r="H15" s="72" t="s">
        <v>42</v>
      </c>
      <c r="I15" s="73">
        <v>643.5944500170466</v>
      </c>
      <c r="J15" s="73">
        <v>53.632870834753881</v>
      </c>
      <c r="K15" s="71">
        <f t="shared" si="0"/>
        <v>8929.9340599468742</v>
      </c>
      <c r="L15" s="74">
        <v>478938</v>
      </c>
      <c r="M15" s="75">
        <f t="shared" si="1"/>
        <v>0</v>
      </c>
      <c r="N15" s="76">
        <f t="shared" si="2"/>
        <v>0</v>
      </c>
    </row>
    <row r="16" spans="1:14" hidden="1">
      <c r="A16">
        <v>2015</v>
      </c>
      <c r="B16">
        <v>2</v>
      </c>
      <c r="C16" t="s">
        <v>53</v>
      </c>
      <c r="D16" s="70">
        <v>91</v>
      </c>
      <c r="E16" s="70">
        <v>2068</v>
      </c>
      <c r="F16" s="71">
        <v>526942</v>
      </c>
      <c r="G16" s="70">
        <v>20723</v>
      </c>
      <c r="H16" s="72" t="s">
        <v>42</v>
      </c>
      <c r="I16" s="73">
        <v>681.30403492558526</v>
      </c>
      <c r="J16" s="73">
        <v>56.775336243798769</v>
      </c>
      <c r="K16" s="71">
        <f t="shared" si="0"/>
        <v>9281.1779702591321</v>
      </c>
      <c r="L16" s="74">
        <v>528483</v>
      </c>
      <c r="M16" s="75">
        <f t="shared" si="1"/>
        <v>-1541</v>
      </c>
      <c r="N16" s="76">
        <f t="shared" si="2"/>
        <v>-2.9158932264614001E-3</v>
      </c>
    </row>
    <row r="17" spans="1:14" hidden="1">
      <c r="A17">
        <v>2016</v>
      </c>
      <c r="B17">
        <v>2</v>
      </c>
      <c r="C17" t="s">
        <v>53</v>
      </c>
      <c r="D17" s="70">
        <v>136</v>
      </c>
      <c r="E17" s="70">
        <v>3098</v>
      </c>
      <c r="F17" s="71">
        <v>659645.22</v>
      </c>
      <c r="G17" s="70">
        <v>25052</v>
      </c>
      <c r="H17" s="72" t="s">
        <v>42</v>
      </c>
      <c r="I17" s="73">
        <v>823.62730699974713</v>
      </c>
      <c r="J17" s="73">
        <v>68.635608916645594</v>
      </c>
      <c r="K17" s="71">
        <f t="shared" si="0"/>
        <v>9610.830739494204</v>
      </c>
      <c r="L17" s="74">
        <v>582424</v>
      </c>
      <c r="M17" s="75">
        <f t="shared" si="1"/>
        <v>77221.219999999972</v>
      </c>
      <c r="N17" s="77">
        <f t="shared" si="2"/>
        <v>0.13258591678914325</v>
      </c>
    </row>
    <row r="18" spans="1:14" hidden="1">
      <c r="A18">
        <v>2017</v>
      </c>
      <c r="B18">
        <v>2</v>
      </c>
      <c r="C18" t="s">
        <v>53</v>
      </c>
      <c r="D18" s="70">
        <v>141</v>
      </c>
      <c r="E18" s="70">
        <v>4383</v>
      </c>
      <c r="F18" s="71">
        <v>884511.21</v>
      </c>
      <c r="G18" s="70">
        <v>32005</v>
      </c>
      <c r="H18" s="72" t="s">
        <v>42</v>
      </c>
      <c r="I18" s="73">
        <v>1052.2190627705136</v>
      </c>
      <c r="J18" s="73">
        <v>87.684921897542793</v>
      </c>
      <c r="K18" s="71">
        <f t="shared" si="0"/>
        <v>10087.380941429416</v>
      </c>
      <c r="L18" s="74">
        <v>595028</v>
      </c>
      <c r="M18" s="75">
        <f t="shared" si="1"/>
        <v>289483.20999999996</v>
      </c>
      <c r="N18" s="77">
        <f t="shared" si="2"/>
        <v>0.48650350907856432</v>
      </c>
    </row>
    <row r="19" spans="1:14" hidden="1">
      <c r="A19">
        <v>2018</v>
      </c>
      <c r="B19">
        <v>2</v>
      </c>
      <c r="C19" t="s">
        <v>53</v>
      </c>
      <c r="D19" s="70">
        <v>123</v>
      </c>
      <c r="E19" s="70">
        <v>4202</v>
      </c>
      <c r="F19" s="71">
        <v>843179.92</v>
      </c>
      <c r="G19" s="70">
        <v>30656</v>
      </c>
      <c r="H19" s="72" t="s">
        <v>42</v>
      </c>
      <c r="I19" s="73">
        <v>1007.8683826993554</v>
      </c>
      <c r="J19" s="73">
        <v>83.989031891612953</v>
      </c>
      <c r="K19" s="71">
        <f t="shared" si="0"/>
        <v>10039.167031810959</v>
      </c>
      <c r="L19" s="74">
        <v>617815</v>
      </c>
      <c r="M19" s="75">
        <f t="shared" si="1"/>
        <v>225364.92000000004</v>
      </c>
      <c r="N19" s="77">
        <f t="shared" si="2"/>
        <v>0.36477735244369275</v>
      </c>
    </row>
    <row r="20" spans="1:14" hidden="1">
      <c r="A20">
        <v>2019</v>
      </c>
      <c r="B20">
        <v>2</v>
      </c>
      <c r="C20" t="s">
        <v>53</v>
      </c>
      <c r="D20" s="70">
        <v>101</v>
      </c>
      <c r="E20" s="70">
        <v>3115</v>
      </c>
      <c r="F20" s="71">
        <v>772077.97</v>
      </c>
      <c r="G20" s="70">
        <v>24787</v>
      </c>
      <c r="H20" s="72" t="s">
        <v>42</v>
      </c>
      <c r="I20" s="73">
        <v>814.91497918739958</v>
      </c>
      <c r="J20" s="73">
        <v>67.90958159894997</v>
      </c>
      <c r="K20" s="71">
        <f t="shared" si="0"/>
        <v>11369.205225848984</v>
      </c>
      <c r="L20" s="74">
        <v>289182</v>
      </c>
      <c r="M20" s="75">
        <f t="shared" si="1"/>
        <v>482895.97</v>
      </c>
      <c r="N20" s="76">
        <f t="shared" si="2"/>
        <v>1.6698686986050306</v>
      </c>
    </row>
    <row r="21" spans="1:14" hidden="1">
      <c r="A21">
        <v>2014</v>
      </c>
      <c r="B21">
        <v>2</v>
      </c>
      <c r="C21" t="s">
        <v>53</v>
      </c>
      <c r="D21" s="70">
        <v>244</v>
      </c>
      <c r="E21" s="70">
        <v>4347</v>
      </c>
      <c r="F21" s="71">
        <v>1431054</v>
      </c>
      <c r="G21" s="70">
        <v>59202</v>
      </c>
      <c r="H21" s="72" t="s">
        <v>44</v>
      </c>
      <c r="I21" s="73">
        <v>1946.3669099871879</v>
      </c>
      <c r="J21" s="73">
        <v>162.19724249893233</v>
      </c>
      <c r="K21" s="71">
        <f t="shared" si="0"/>
        <v>8822.9243478625722</v>
      </c>
      <c r="L21" s="74">
        <v>1431054</v>
      </c>
      <c r="M21" s="75">
        <f t="shared" si="1"/>
        <v>0</v>
      </c>
      <c r="N21" s="76">
        <f t="shared" si="2"/>
        <v>0</v>
      </c>
    </row>
    <row r="22" spans="1:14" hidden="1">
      <c r="A22">
        <v>2015</v>
      </c>
      <c r="B22">
        <v>2</v>
      </c>
      <c r="C22" t="s">
        <v>53</v>
      </c>
      <c r="D22" s="70">
        <v>267</v>
      </c>
      <c r="E22" s="70">
        <v>5703</v>
      </c>
      <c r="F22" s="71">
        <v>1601943</v>
      </c>
      <c r="G22" s="70">
        <v>66226</v>
      </c>
      <c r="H22" s="72" t="s">
        <v>44</v>
      </c>
      <c r="I22" s="73">
        <v>2177.2929120774893</v>
      </c>
      <c r="J22" s="73">
        <v>181.44107600645745</v>
      </c>
      <c r="K22" s="71">
        <f t="shared" si="0"/>
        <v>8828.9985666916309</v>
      </c>
      <c r="L22" s="74">
        <v>1600402</v>
      </c>
      <c r="M22" s="75">
        <f t="shared" si="1"/>
        <v>1541</v>
      </c>
      <c r="N22" s="76">
        <f t="shared" si="2"/>
        <v>9.628830756272487E-4</v>
      </c>
    </row>
    <row r="23" spans="1:14" hidden="1">
      <c r="A23">
        <v>2016</v>
      </c>
      <c r="B23">
        <v>2</v>
      </c>
      <c r="C23" t="s">
        <v>53</v>
      </c>
      <c r="D23" s="70">
        <v>361</v>
      </c>
      <c r="E23" s="70">
        <v>7715</v>
      </c>
      <c r="F23" s="71">
        <v>2081759.99</v>
      </c>
      <c r="G23" s="70">
        <v>80437</v>
      </c>
      <c r="H23" s="72" t="s">
        <v>44</v>
      </c>
      <c r="I23" s="73">
        <v>2644.5038197804033</v>
      </c>
      <c r="J23" s="73">
        <v>220.37531831503361</v>
      </c>
      <c r="K23" s="71">
        <f t="shared" si="0"/>
        <v>9446.4298720787647</v>
      </c>
      <c r="L23" s="74">
        <v>2001858</v>
      </c>
      <c r="M23" s="75">
        <f t="shared" si="1"/>
        <v>79901.989999999991</v>
      </c>
      <c r="N23" s="76">
        <f t="shared" si="2"/>
        <v>3.9913914972990086E-2</v>
      </c>
    </row>
    <row r="24" spans="1:14" hidden="1">
      <c r="A24">
        <v>2017</v>
      </c>
      <c r="B24">
        <v>2</v>
      </c>
      <c r="C24" t="s">
        <v>53</v>
      </c>
      <c r="D24" s="70">
        <v>389</v>
      </c>
      <c r="E24" s="70">
        <v>10272</v>
      </c>
      <c r="F24" s="71">
        <v>2901359.22</v>
      </c>
      <c r="G24" s="70">
        <v>102582</v>
      </c>
      <c r="H24" s="72" t="s">
        <v>44</v>
      </c>
      <c r="I24" s="73">
        <v>3372.558534514133</v>
      </c>
      <c r="J24" s="73">
        <v>281.0465445428444</v>
      </c>
      <c r="K24" s="71">
        <f t="shared" si="0"/>
        <v>10323.411820342448</v>
      </c>
      <c r="L24" s="74">
        <v>2696298</v>
      </c>
      <c r="M24" s="75">
        <f t="shared" si="1"/>
        <v>205061.2200000002</v>
      </c>
      <c r="N24" s="76">
        <f t="shared" si="2"/>
        <v>7.6052876944610798E-2</v>
      </c>
    </row>
    <row r="25" spans="1:14" hidden="1">
      <c r="A25">
        <v>2018</v>
      </c>
      <c r="B25">
        <v>2</v>
      </c>
      <c r="C25" t="s">
        <v>53</v>
      </c>
      <c r="D25" s="70">
        <v>380</v>
      </c>
      <c r="E25" s="70">
        <v>11034</v>
      </c>
      <c r="F25" s="71">
        <v>2967726.23</v>
      </c>
      <c r="G25" s="70">
        <v>104522</v>
      </c>
      <c r="H25" s="72" t="s">
        <v>44</v>
      </c>
      <c r="I25" s="73">
        <v>3436.339349442263</v>
      </c>
      <c r="J25" s="73">
        <v>286.3616124535219</v>
      </c>
      <c r="K25" s="71">
        <f t="shared" si="0"/>
        <v>10363.56166796511</v>
      </c>
      <c r="L25" s="74">
        <v>2790314</v>
      </c>
      <c r="M25" s="75">
        <f t="shared" si="1"/>
        <v>177412.22999999998</v>
      </c>
      <c r="N25" s="76">
        <f t="shared" si="2"/>
        <v>6.3581457140665876E-2</v>
      </c>
    </row>
    <row r="26" spans="1:14" hidden="1">
      <c r="A26">
        <v>2019</v>
      </c>
      <c r="B26">
        <v>2</v>
      </c>
      <c r="C26" t="s">
        <v>53</v>
      </c>
      <c r="D26" s="70">
        <v>373</v>
      </c>
      <c r="E26" s="70">
        <v>10173</v>
      </c>
      <c r="F26" s="71">
        <v>2876682.82</v>
      </c>
      <c r="G26" s="70">
        <v>96686</v>
      </c>
      <c r="H26" s="72" t="s">
        <v>44</v>
      </c>
      <c r="I26" s="73">
        <v>3178.7174598665797</v>
      </c>
      <c r="J26" s="73">
        <v>264.89312165554833</v>
      </c>
      <c r="K26" s="71">
        <f t="shared" si="0"/>
        <v>10859.786777478774</v>
      </c>
      <c r="L26" s="74">
        <v>1356253</v>
      </c>
      <c r="M26" s="75">
        <f t="shared" si="1"/>
        <v>1520429.8199999998</v>
      </c>
      <c r="N26" s="76">
        <f t="shared" si="2"/>
        <v>1.1210517654154497</v>
      </c>
    </row>
    <row r="27" spans="1:14" hidden="1">
      <c r="A27">
        <v>2014</v>
      </c>
      <c r="B27">
        <v>3</v>
      </c>
      <c r="C27" t="s">
        <v>54</v>
      </c>
      <c r="D27" s="70">
        <v>1066</v>
      </c>
      <c r="E27" s="70">
        <v>33855</v>
      </c>
      <c r="F27" s="71">
        <v>14299453</v>
      </c>
      <c r="G27" s="70">
        <v>267150</v>
      </c>
      <c r="H27" s="72" t="s">
        <v>42</v>
      </c>
      <c r="I27" s="73">
        <v>8783.0127361081941</v>
      </c>
      <c r="J27" s="73">
        <v>731.91772800901617</v>
      </c>
      <c r="K27" s="71">
        <f t="shared" si="0"/>
        <v>19536.967684739357</v>
      </c>
      <c r="L27" s="74">
        <v>14330408</v>
      </c>
      <c r="M27" s="75">
        <f t="shared" si="1"/>
        <v>-30955</v>
      </c>
      <c r="N27" s="76">
        <f t="shared" si="2"/>
        <v>-2.1600920225020811E-3</v>
      </c>
    </row>
    <row r="28" spans="1:14" hidden="1">
      <c r="A28">
        <v>2015</v>
      </c>
      <c r="B28">
        <v>3</v>
      </c>
      <c r="C28" t="s">
        <v>54</v>
      </c>
      <c r="D28" s="70">
        <v>1032</v>
      </c>
      <c r="E28" s="70">
        <v>33084</v>
      </c>
      <c r="F28" s="71">
        <v>13422773</v>
      </c>
      <c r="G28" s="70">
        <v>286638</v>
      </c>
      <c r="H28" s="72" t="s">
        <v>42</v>
      </c>
      <c r="I28" s="73">
        <v>9423.7140357573662</v>
      </c>
      <c r="J28" s="73">
        <v>785.30950297978052</v>
      </c>
      <c r="K28" s="71">
        <f t="shared" si="0"/>
        <v>17092.334868059781</v>
      </c>
      <c r="L28" s="74">
        <v>13431068</v>
      </c>
      <c r="M28" s="75">
        <f t="shared" si="1"/>
        <v>-8295</v>
      </c>
      <c r="N28" s="76">
        <f t="shared" si="2"/>
        <v>-6.1759794530114802E-4</v>
      </c>
    </row>
    <row r="29" spans="1:14" hidden="1">
      <c r="A29">
        <v>2016</v>
      </c>
      <c r="B29">
        <v>3</v>
      </c>
      <c r="C29" t="s">
        <v>54</v>
      </c>
      <c r="D29" s="70">
        <v>1028</v>
      </c>
      <c r="E29" s="70">
        <v>33908</v>
      </c>
      <c r="F29" s="71">
        <v>11712823.529999999</v>
      </c>
      <c r="G29" s="70">
        <v>281629</v>
      </c>
      <c r="H29" s="72" t="s">
        <v>42</v>
      </c>
      <c r="I29" s="73">
        <v>9259.0346017496322</v>
      </c>
      <c r="J29" s="73">
        <v>771.58621681246939</v>
      </c>
      <c r="K29" s="71">
        <f t="shared" si="0"/>
        <v>15180.187611939611</v>
      </c>
      <c r="L29" s="74">
        <v>11814171</v>
      </c>
      <c r="M29" s="75">
        <f t="shared" si="1"/>
        <v>-101347.47000000067</v>
      </c>
      <c r="N29" s="76">
        <f t="shared" si="2"/>
        <v>-8.5784664874074251E-3</v>
      </c>
    </row>
    <row r="30" spans="1:14" hidden="1">
      <c r="A30">
        <v>2017</v>
      </c>
      <c r="B30">
        <v>3</v>
      </c>
      <c r="C30" t="s">
        <v>54</v>
      </c>
      <c r="D30" s="70">
        <v>882</v>
      </c>
      <c r="E30" s="70">
        <v>34177</v>
      </c>
      <c r="F30" s="71">
        <v>10018225.460000001</v>
      </c>
      <c r="G30" s="70">
        <v>251102</v>
      </c>
      <c r="H30" s="72" t="s">
        <v>42</v>
      </c>
      <c r="I30" s="73">
        <v>8255.4073144759113</v>
      </c>
      <c r="J30" s="73">
        <v>687.95060953965924</v>
      </c>
      <c r="K30" s="71">
        <f t="shared" si="0"/>
        <v>14562.419628792359</v>
      </c>
      <c r="L30" s="74">
        <v>9891258</v>
      </c>
      <c r="M30" s="75">
        <f t="shared" si="1"/>
        <v>126967.46000000089</v>
      </c>
      <c r="N30" s="76">
        <f t="shared" si="2"/>
        <v>1.2836330828697512E-2</v>
      </c>
    </row>
    <row r="31" spans="1:14" hidden="1">
      <c r="A31">
        <v>2018</v>
      </c>
      <c r="B31">
        <v>3</v>
      </c>
      <c r="C31" t="s">
        <v>54</v>
      </c>
      <c r="D31" s="70">
        <v>855</v>
      </c>
      <c r="E31" s="70">
        <v>30235</v>
      </c>
      <c r="F31" s="71">
        <v>8899915.6400000006</v>
      </c>
      <c r="G31" s="70">
        <v>236582</v>
      </c>
      <c r="H31" s="72" t="s">
        <v>42</v>
      </c>
      <c r="I31" s="73">
        <v>7778.0375037767117</v>
      </c>
      <c r="J31" s="73">
        <v>648.16979198139268</v>
      </c>
      <c r="K31" s="71">
        <f t="shared" si="0"/>
        <v>13730.839897357473</v>
      </c>
      <c r="L31" s="74">
        <v>8617834</v>
      </c>
      <c r="M31" s="75">
        <f t="shared" si="1"/>
        <v>282081.6400000006</v>
      </c>
      <c r="N31" s="76">
        <f t="shared" si="2"/>
        <v>3.2732313015080193E-2</v>
      </c>
    </row>
    <row r="32" spans="1:14" hidden="1">
      <c r="A32">
        <v>2019</v>
      </c>
      <c r="B32">
        <v>3</v>
      </c>
      <c r="C32" t="s">
        <v>54</v>
      </c>
      <c r="D32" s="70">
        <v>836</v>
      </c>
      <c r="E32" s="70">
        <v>28380</v>
      </c>
      <c r="F32" s="71">
        <v>9142276.3900000006</v>
      </c>
      <c r="G32" s="70">
        <v>219530</v>
      </c>
      <c r="H32" s="72" t="s">
        <v>42</v>
      </c>
      <c r="I32" s="73">
        <v>7217.4238665836856</v>
      </c>
      <c r="J32" s="73">
        <v>601.45198888197376</v>
      </c>
      <c r="K32" s="71">
        <f t="shared" si="0"/>
        <v>15200.342768829118</v>
      </c>
      <c r="L32" s="74">
        <v>4537018</v>
      </c>
      <c r="M32" s="75">
        <f t="shared" si="1"/>
        <v>4605258.3900000006</v>
      </c>
      <c r="N32" s="76">
        <f t="shared" si="2"/>
        <v>1.0150408021303863</v>
      </c>
    </row>
    <row r="33" spans="1:14" hidden="1">
      <c r="A33">
        <v>2014</v>
      </c>
      <c r="B33">
        <v>3</v>
      </c>
      <c r="C33" t="s">
        <v>54</v>
      </c>
      <c r="D33" s="70">
        <v>1491</v>
      </c>
      <c r="E33" s="70">
        <v>52939</v>
      </c>
      <c r="F33" s="71">
        <v>23036684</v>
      </c>
      <c r="G33" s="70">
        <v>403049</v>
      </c>
      <c r="H33" s="72" t="s">
        <v>44</v>
      </c>
      <c r="I33" s="73">
        <v>13250.924575241143</v>
      </c>
      <c r="J33" s="73">
        <v>1104.2437146034285</v>
      </c>
      <c r="K33" s="71">
        <f t="shared" si="0"/>
        <v>20861.95619259038</v>
      </c>
      <c r="L33" s="74">
        <v>23005729</v>
      </c>
      <c r="M33" s="75">
        <f t="shared" si="1"/>
        <v>30955</v>
      </c>
      <c r="N33" s="76">
        <f t="shared" si="2"/>
        <v>1.3455344101462726E-3</v>
      </c>
    </row>
    <row r="34" spans="1:14" hidden="1">
      <c r="A34">
        <v>2015</v>
      </c>
      <c r="B34">
        <v>3</v>
      </c>
      <c r="C34" t="s">
        <v>54</v>
      </c>
      <c r="D34" s="70">
        <v>1514</v>
      </c>
      <c r="E34" s="70">
        <v>54994</v>
      </c>
      <c r="F34" s="71">
        <v>23425607</v>
      </c>
      <c r="G34" s="70">
        <v>417767</v>
      </c>
      <c r="H34" s="72" t="s">
        <v>44</v>
      </c>
      <c r="I34" s="73">
        <v>13734.803974268058</v>
      </c>
      <c r="J34" s="73">
        <v>1144.5669978556714</v>
      </c>
      <c r="K34" s="71">
        <f t="shared" si="0"/>
        <v>20466.785294253208</v>
      </c>
      <c r="L34" s="74">
        <v>23417312</v>
      </c>
      <c r="M34" s="75">
        <f t="shared" si="1"/>
        <v>8295</v>
      </c>
      <c r="N34" s="76">
        <f t="shared" si="2"/>
        <v>3.5422511345452459E-4</v>
      </c>
    </row>
    <row r="35" spans="1:14" hidden="1">
      <c r="A35">
        <v>2016</v>
      </c>
      <c r="B35">
        <v>3</v>
      </c>
      <c r="C35" t="s">
        <v>54</v>
      </c>
      <c r="D35" s="70">
        <v>1521</v>
      </c>
      <c r="E35" s="70">
        <v>57138</v>
      </c>
      <c r="F35" s="71">
        <v>21899251.629999999</v>
      </c>
      <c r="G35" s="70">
        <v>423590</v>
      </c>
      <c r="H35" s="72" t="s">
        <v>44</v>
      </c>
      <c r="I35" s="73">
        <v>13926.245049178624</v>
      </c>
      <c r="J35" s="73">
        <v>1160.5204207648853</v>
      </c>
      <c r="K35" s="71">
        <f t="shared" si="0"/>
        <v>18870.199298661595</v>
      </c>
      <c r="L35" s="74">
        <v>22168723</v>
      </c>
      <c r="M35" s="75">
        <f t="shared" si="1"/>
        <v>-269471.37000000104</v>
      </c>
      <c r="N35" s="76">
        <f t="shared" si="2"/>
        <v>-1.2155475531901456E-2</v>
      </c>
    </row>
    <row r="36" spans="1:14" hidden="1">
      <c r="A36">
        <v>2017</v>
      </c>
      <c r="B36">
        <v>3</v>
      </c>
      <c r="C36" t="s">
        <v>54</v>
      </c>
      <c r="D36" s="70">
        <v>1413</v>
      </c>
      <c r="E36" s="70">
        <v>58800</v>
      </c>
      <c r="F36" s="71">
        <v>19347347.670000002</v>
      </c>
      <c r="G36" s="70">
        <v>395529</v>
      </c>
      <c r="H36" s="72" t="s">
        <v>44</v>
      </c>
      <c r="I36" s="73">
        <v>13003.691725622824</v>
      </c>
      <c r="J36" s="73">
        <v>1083.6409771352353</v>
      </c>
      <c r="K36" s="71">
        <f t="shared" si="0"/>
        <v>17854.019992071146</v>
      </c>
      <c r="L36" s="74">
        <v>19459779</v>
      </c>
      <c r="M36" s="75">
        <f t="shared" si="1"/>
        <v>-112431.32999999821</v>
      </c>
      <c r="N36" s="76">
        <f t="shared" si="2"/>
        <v>-5.7776262515621688E-3</v>
      </c>
    </row>
    <row r="37" spans="1:14" hidden="1">
      <c r="A37">
        <v>2018</v>
      </c>
      <c r="B37">
        <v>3</v>
      </c>
      <c r="C37" t="s">
        <v>54</v>
      </c>
      <c r="D37" s="70">
        <v>1382</v>
      </c>
      <c r="E37" s="70">
        <v>51383</v>
      </c>
      <c r="F37" s="71">
        <v>18294156.57</v>
      </c>
      <c r="G37" s="70">
        <v>387089</v>
      </c>
      <c r="H37" s="72" t="s">
        <v>44</v>
      </c>
      <c r="I37" s="73">
        <v>12726.212303976734</v>
      </c>
      <c r="J37" s="73">
        <v>1060.5176919980611</v>
      </c>
      <c r="K37" s="71">
        <f t="shared" si="0"/>
        <v>17250.213464645763</v>
      </c>
      <c r="L37" s="74">
        <v>18181050</v>
      </c>
      <c r="M37" s="75">
        <f t="shared" si="1"/>
        <v>113106.5700000003</v>
      </c>
      <c r="N37" s="76">
        <f t="shared" si="2"/>
        <v>6.221124192497149E-3</v>
      </c>
    </row>
    <row r="38" spans="1:14" hidden="1">
      <c r="A38">
        <v>2019</v>
      </c>
      <c r="B38">
        <v>3</v>
      </c>
      <c r="C38" t="s">
        <v>54</v>
      </c>
      <c r="D38" s="70">
        <v>1352</v>
      </c>
      <c r="E38" s="70">
        <v>51912</v>
      </c>
      <c r="F38" s="71">
        <v>20629875.48</v>
      </c>
      <c r="G38" s="70">
        <v>384510</v>
      </c>
      <c r="H38" s="72" t="s">
        <v>44</v>
      </c>
      <c r="I38" s="73">
        <v>12641.423272172791</v>
      </c>
      <c r="J38" s="73">
        <v>1053.4519393477326</v>
      </c>
      <c r="K38" s="71">
        <f t="shared" si="0"/>
        <v>19583.119750838781</v>
      </c>
      <c r="L38" s="74">
        <v>10372627</v>
      </c>
      <c r="M38" s="75">
        <f t="shared" si="1"/>
        <v>10257248.48</v>
      </c>
      <c r="N38" s="76">
        <f t="shared" si="2"/>
        <v>0.98887663462688868</v>
      </c>
    </row>
    <row r="39" spans="1:14" hidden="1">
      <c r="A39">
        <v>2014</v>
      </c>
      <c r="B39">
        <v>4</v>
      </c>
      <c r="C39" t="s">
        <v>55</v>
      </c>
      <c r="D39" s="70">
        <v>63</v>
      </c>
      <c r="E39" s="70">
        <v>1273</v>
      </c>
      <c r="F39" s="71">
        <v>407622</v>
      </c>
      <c r="G39" s="70">
        <v>15109</v>
      </c>
      <c r="H39" s="72" t="s">
        <v>42</v>
      </c>
      <c r="I39" s="73">
        <v>496.7341921387187</v>
      </c>
      <c r="J39" s="73">
        <v>41.394516011559894</v>
      </c>
      <c r="K39" s="71">
        <f t="shared" si="0"/>
        <v>9847.2464296035469</v>
      </c>
      <c r="L39" s="74">
        <v>408735</v>
      </c>
      <c r="M39" s="75">
        <f t="shared" si="1"/>
        <v>-1113</v>
      </c>
      <c r="N39" s="76">
        <f t="shared" si="2"/>
        <v>-2.7230357077323939E-3</v>
      </c>
    </row>
    <row r="40" spans="1:14" hidden="1">
      <c r="A40">
        <v>2015</v>
      </c>
      <c r="B40">
        <v>4</v>
      </c>
      <c r="C40" t="s">
        <v>55</v>
      </c>
      <c r="D40" s="70">
        <v>74</v>
      </c>
      <c r="E40" s="70">
        <v>2220</v>
      </c>
      <c r="F40" s="71">
        <v>535249</v>
      </c>
      <c r="G40" s="70">
        <v>20074</v>
      </c>
      <c r="H40" s="72" t="s">
        <v>42</v>
      </c>
      <c r="I40" s="73">
        <v>659.96705096251492</v>
      </c>
      <c r="J40" s="73">
        <v>54.997254246876246</v>
      </c>
      <c r="K40" s="71">
        <f t="shared" si="0"/>
        <v>9732.2858628056201</v>
      </c>
      <c r="L40" s="74">
        <v>535249</v>
      </c>
      <c r="M40" s="75">
        <f t="shared" si="1"/>
        <v>0</v>
      </c>
      <c r="N40" s="76">
        <f t="shared" si="2"/>
        <v>0</v>
      </c>
    </row>
    <row r="41" spans="1:14" hidden="1">
      <c r="A41">
        <v>2016</v>
      </c>
      <c r="B41">
        <v>4</v>
      </c>
      <c r="C41" t="s">
        <v>55</v>
      </c>
      <c r="D41" s="70">
        <v>80</v>
      </c>
      <c r="E41" s="70">
        <v>3119</v>
      </c>
      <c r="F41" s="71">
        <v>660824.34</v>
      </c>
      <c r="G41" s="70">
        <v>22387</v>
      </c>
      <c r="H41" s="72" t="s">
        <v>42</v>
      </c>
      <c r="I41" s="73">
        <v>736.0108782453832</v>
      </c>
      <c r="J41" s="73">
        <v>61.334239853781931</v>
      </c>
      <c r="K41" s="71">
        <f t="shared" si="0"/>
        <v>10774.150646936776</v>
      </c>
      <c r="L41" s="74">
        <v>671074</v>
      </c>
      <c r="M41" s="75">
        <f t="shared" si="1"/>
        <v>-10249.660000000033</v>
      </c>
      <c r="N41" s="76">
        <f t="shared" si="2"/>
        <v>-1.5273516780563741E-2</v>
      </c>
    </row>
    <row r="42" spans="1:14" hidden="1">
      <c r="A42">
        <v>2017</v>
      </c>
      <c r="B42">
        <v>4</v>
      </c>
      <c r="C42" t="s">
        <v>55</v>
      </c>
      <c r="D42" s="70">
        <v>91</v>
      </c>
      <c r="E42" s="70">
        <v>3097</v>
      </c>
      <c r="F42" s="71">
        <v>799108.37</v>
      </c>
      <c r="G42" s="70">
        <v>22541</v>
      </c>
      <c r="H42" s="72" t="s">
        <v>42</v>
      </c>
      <c r="I42" s="73">
        <v>741.07389138916255</v>
      </c>
      <c r="J42" s="73">
        <v>61.756157615763549</v>
      </c>
      <c r="K42" s="71">
        <f t="shared" si="0"/>
        <v>12939.73590410074</v>
      </c>
      <c r="L42" s="74">
        <v>791224</v>
      </c>
      <c r="M42" s="75">
        <f t="shared" si="1"/>
        <v>7884.3699999999953</v>
      </c>
      <c r="N42" s="76">
        <f t="shared" si="2"/>
        <v>9.9647760937484151E-3</v>
      </c>
    </row>
    <row r="43" spans="1:14" hidden="1">
      <c r="A43">
        <v>2018</v>
      </c>
      <c r="B43">
        <v>4</v>
      </c>
      <c r="C43" t="s">
        <v>55</v>
      </c>
      <c r="D43" s="70">
        <v>113</v>
      </c>
      <c r="E43" s="70">
        <v>3611</v>
      </c>
      <c r="F43" s="71">
        <v>971802.59</v>
      </c>
      <c r="G43" s="70">
        <v>27716</v>
      </c>
      <c r="H43" s="72" t="s">
        <v>42</v>
      </c>
      <c r="I43" s="73">
        <v>911.21085904538529</v>
      </c>
      <c r="J43" s="73">
        <v>75.934238253782112</v>
      </c>
      <c r="K43" s="71">
        <f t="shared" si="0"/>
        <v>12797.950072957987</v>
      </c>
      <c r="L43" s="74">
        <v>973072</v>
      </c>
      <c r="M43" s="75">
        <f t="shared" si="1"/>
        <v>-1269.4100000000326</v>
      </c>
      <c r="N43" s="76">
        <f t="shared" si="2"/>
        <v>-1.3045386158475761E-3</v>
      </c>
    </row>
    <row r="44" spans="1:14" hidden="1">
      <c r="A44">
        <v>2019</v>
      </c>
      <c r="B44">
        <v>4</v>
      </c>
      <c r="C44" t="s">
        <v>55</v>
      </c>
      <c r="D44" s="70">
        <v>111</v>
      </c>
      <c r="E44" s="70">
        <v>4293</v>
      </c>
      <c r="F44" s="71">
        <v>1154591</v>
      </c>
      <c r="G44" s="70">
        <v>31790</v>
      </c>
      <c r="H44" s="72" t="s">
        <v>42</v>
      </c>
      <c r="I44" s="73">
        <v>1045.1505703944581</v>
      </c>
      <c r="J44" s="73">
        <v>87.095880866204837</v>
      </c>
      <c r="K44" s="71">
        <f t="shared" si="0"/>
        <v>13256.551153936458</v>
      </c>
      <c r="L44" s="74">
        <v>609900</v>
      </c>
      <c r="M44" s="75">
        <f t="shared" si="1"/>
        <v>544691</v>
      </c>
      <c r="N44" s="76">
        <f t="shared" si="2"/>
        <v>0.89308247253648143</v>
      </c>
    </row>
    <row r="45" spans="1:14" hidden="1">
      <c r="A45">
        <v>2014</v>
      </c>
      <c r="B45">
        <v>4</v>
      </c>
      <c r="C45" t="s">
        <v>55</v>
      </c>
      <c r="D45" s="70">
        <v>23</v>
      </c>
      <c r="E45" s="70">
        <v>213</v>
      </c>
      <c r="F45" s="71">
        <v>166823</v>
      </c>
      <c r="G45" s="70">
        <v>6143</v>
      </c>
      <c r="H45" s="72" t="s">
        <v>44</v>
      </c>
      <c r="I45" s="73">
        <v>201.96162170283597</v>
      </c>
      <c r="J45" s="73">
        <v>16.830135141902996</v>
      </c>
      <c r="K45" s="71">
        <f t="shared" si="0"/>
        <v>9912.1604546508224</v>
      </c>
      <c r="L45" s="74">
        <v>165710</v>
      </c>
      <c r="M45" s="75">
        <f t="shared" si="1"/>
        <v>1113</v>
      </c>
      <c r="N45" s="76">
        <f t="shared" si="2"/>
        <v>6.7165530143020943E-3</v>
      </c>
    </row>
    <row r="46" spans="1:14" hidden="1">
      <c r="A46">
        <v>2015</v>
      </c>
      <c r="B46">
        <v>4</v>
      </c>
      <c r="C46" t="s">
        <v>55</v>
      </c>
      <c r="D46" s="70">
        <v>22</v>
      </c>
      <c r="E46" s="70">
        <v>293</v>
      </c>
      <c r="F46" s="71">
        <v>163485</v>
      </c>
      <c r="G46" s="70">
        <v>5752</v>
      </c>
      <c r="H46" s="72" t="s">
        <v>44</v>
      </c>
      <c r="I46" s="73">
        <v>189.1068285910325</v>
      </c>
      <c r="J46" s="73">
        <v>15.758902382586042</v>
      </c>
      <c r="K46" s="71">
        <f t="shared" si="0"/>
        <v>10374.13622034075</v>
      </c>
      <c r="L46" s="74">
        <v>163485</v>
      </c>
      <c r="M46" s="75">
        <f t="shared" si="1"/>
        <v>0</v>
      </c>
      <c r="N46" s="76">
        <f t="shared" si="2"/>
        <v>0</v>
      </c>
    </row>
    <row r="47" spans="1:14" hidden="1">
      <c r="A47">
        <v>2016</v>
      </c>
      <c r="B47">
        <v>4</v>
      </c>
      <c r="C47" t="s">
        <v>55</v>
      </c>
      <c r="D47" s="70">
        <v>20</v>
      </c>
      <c r="E47" s="70">
        <v>353</v>
      </c>
      <c r="F47" s="71">
        <v>210375.98</v>
      </c>
      <c r="G47" s="70">
        <v>6345</v>
      </c>
      <c r="H47" s="72" t="s">
        <v>44</v>
      </c>
      <c r="I47" s="73">
        <v>208.60271686545568</v>
      </c>
      <c r="J47" s="73">
        <v>17.383559738787973</v>
      </c>
      <c r="K47" s="71">
        <f t="shared" si="0"/>
        <v>12102.008055955746</v>
      </c>
      <c r="L47" s="74">
        <v>210401</v>
      </c>
      <c r="M47" s="75">
        <f t="shared" si="1"/>
        <v>-25.019999999989523</v>
      </c>
      <c r="N47" s="76">
        <f t="shared" si="2"/>
        <v>-1.1891578462074573E-4</v>
      </c>
    </row>
    <row r="48" spans="1:14" hidden="1">
      <c r="A48">
        <v>2017</v>
      </c>
      <c r="B48">
        <v>4</v>
      </c>
      <c r="C48" t="s">
        <v>55</v>
      </c>
      <c r="D48" s="70">
        <v>28</v>
      </c>
      <c r="E48" s="70">
        <v>388</v>
      </c>
      <c r="F48" s="71">
        <v>246392.78</v>
      </c>
      <c r="G48" s="70">
        <v>6684</v>
      </c>
      <c r="H48" s="72" t="s">
        <v>44</v>
      </c>
      <c r="I48" s="73">
        <v>219.74792112351548</v>
      </c>
      <c r="J48" s="73">
        <v>18.312326760292958</v>
      </c>
      <c r="K48" s="71">
        <f t="shared" si="0"/>
        <v>13455.023123236266</v>
      </c>
      <c r="L48" s="74">
        <v>243078</v>
      </c>
      <c r="M48" s="75">
        <f t="shared" si="1"/>
        <v>3314.7799999999988</v>
      </c>
      <c r="N48" s="76">
        <f t="shared" si="2"/>
        <v>1.3636692748829589E-2</v>
      </c>
    </row>
    <row r="49" spans="1:23" hidden="1">
      <c r="A49">
        <v>2018</v>
      </c>
      <c r="B49">
        <v>4</v>
      </c>
      <c r="C49" t="s">
        <v>55</v>
      </c>
      <c r="D49" s="70">
        <v>41</v>
      </c>
      <c r="E49" s="70">
        <v>712</v>
      </c>
      <c r="F49" s="71">
        <v>409549.22</v>
      </c>
      <c r="G49" s="70">
        <v>11126</v>
      </c>
      <c r="H49" s="72" t="s">
        <v>44</v>
      </c>
      <c r="I49" s="73">
        <v>365.7862612836974</v>
      </c>
      <c r="J49" s="73">
        <v>30.482188440308118</v>
      </c>
      <c r="K49" s="71">
        <f t="shared" si="0"/>
        <v>13435.689527410461</v>
      </c>
      <c r="L49" s="74">
        <v>379776</v>
      </c>
      <c r="M49" s="75">
        <f t="shared" si="1"/>
        <v>29773.219999999972</v>
      </c>
      <c r="N49" s="76">
        <f t="shared" si="2"/>
        <v>7.8396791793056891E-2</v>
      </c>
    </row>
    <row r="50" spans="1:23" hidden="1">
      <c r="A50">
        <v>2019</v>
      </c>
      <c r="B50">
        <v>4</v>
      </c>
      <c r="C50" t="s">
        <v>55</v>
      </c>
      <c r="D50" s="70">
        <v>50</v>
      </c>
      <c r="E50" s="70">
        <v>987</v>
      </c>
      <c r="F50" s="71">
        <v>565217.5</v>
      </c>
      <c r="G50" s="70">
        <v>14106</v>
      </c>
      <c r="H50" s="72" t="s">
        <v>44</v>
      </c>
      <c r="I50" s="73">
        <v>463.75885328670103</v>
      </c>
      <c r="J50" s="73">
        <v>38.646571107225085</v>
      </c>
      <c r="K50" s="71">
        <f t="shared" si="0"/>
        <v>14625.294917673329</v>
      </c>
      <c r="L50" s="74">
        <v>249348</v>
      </c>
      <c r="M50" s="75">
        <f t="shared" si="1"/>
        <v>315869.5</v>
      </c>
      <c r="N50" s="76">
        <f t="shared" si="2"/>
        <v>1.2667817668479395</v>
      </c>
    </row>
    <row r="51" spans="1:23" hidden="1">
      <c r="A51">
        <v>2014</v>
      </c>
      <c r="B51">
        <v>5</v>
      </c>
      <c r="C51" t="s">
        <v>144</v>
      </c>
      <c r="D51" s="70">
        <v>114</v>
      </c>
      <c r="E51" s="70">
        <v>1506</v>
      </c>
      <c r="F51" s="71">
        <v>939466</v>
      </c>
      <c r="G51" s="70">
        <v>27581</v>
      </c>
      <c r="H51" s="72" t="s">
        <v>42</v>
      </c>
      <c r="I51" s="73">
        <v>906.77250336739689</v>
      </c>
      <c r="J51" s="73">
        <v>75.564375280616403</v>
      </c>
      <c r="K51" s="71">
        <f t="shared" si="0"/>
        <v>12432.657538836156</v>
      </c>
      <c r="L51" s="74">
        <v>898066</v>
      </c>
      <c r="M51" s="75">
        <f t="shared" si="1"/>
        <v>41400</v>
      </c>
      <c r="N51" s="76">
        <f t="shared" si="2"/>
        <v>4.6099061761607718E-2</v>
      </c>
    </row>
    <row r="52" spans="1:23" hidden="1">
      <c r="A52">
        <v>2015</v>
      </c>
      <c r="B52">
        <v>5</v>
      </c>
      <c r="C52" t="s">
        <v>144</v>
      </c>
      <c r="D52" s="70">
        <v>117</v>
      </c>
      <c r="E52" s="70">
        <v>1301</v>
      </c>
      <c r="F52" s="71">
        <v>1036377</v>
      </c>
      <c r="G52" s="70">
        <v>30143</v>
      </c>
      <c r="H52" s="72" t="s">
        <v>42</v>
      </c>
      <c r="I52" s="73">
        <v>991.00263112299933</v>
      </c>
      <c r="J52" s="73">
        <v>82.583552593583278</v>
      </c>
      <c r="K52" s="71">
        <f t="shared" si="0"/>
        <v>12549.435904026806</v>
      </c>
      <c r="L52" s="74">
        <v>1015664</v>
      </c>
      <c r="M52" s="75">
        <f t="shared" si="1"/>
        <v>20713</v>
      </c>
      <c r="N52" s="76">
        <f t="shared" si="2"/>
        <v>2.0393555349013059E-2</v>
      </c>
    </row>
    <row r="53" spans="1:23" s="78" customFormat="1" hidden="1">
      <c r="A53" s="78">
        <v>2016</v>
      </c>
      <c r="B53" s="78">
        <v>5</v>
      </c>
      <c r="C53" s="78" t="s">
        <v>144</v>
      </c>
      <c r="D53" s="79">
        <v>127</v>
      </c>
      <c r="E53" s="79">
        <v>1409</v>
      </c>
      <c r="F53" s="80">
        <v>1255418.19</v>
      </c>
      <c r="G53" s="79">
        <v>31106</v>
      </c>
      <c r="H53" s="81" t="s">
        <v>42</v>
      </c>
      <c r="I53" s="79">
        <v>1022.6629016259834</v>
      </c>
      <c r="J53" s="79">
        <v>85.221908468831955</v>
      </c>
      <c r="K53" s="80">
        <f t="shared" si="0"/>
        <v>14731.167284984489</v>
      </c>
      <c r="L53" s="82">
        <v>1145528</v>
      </c>
      <c r="M53" s="80">
        <f t="shared" si="1"/>
        <v>109890.18999999994</v>
      </c>
      <c r="N53" s="83">
        <f t="shared" si="2"/>
        <v>9.5929728474554915E-2</v>
      </c>
      <c r="O53"/>
      <c r="P53"/>
      <c r="Q53"/>
      <c r="R53"/>
      <c r="S53"/>
      <c r="T53"/>
      <c r="U53"/>
      <c r="V53"/>
      <c r="W53"/>
    </row>
    <row r="54" spans="1:23" s="78" customFormat="1" hidden="1">
      <c r="A54" s="78">
        <v>2017</v>
      </c>
      <c r="B54" s="78">
        <v>5</v>
      </c>
      <c r="C54" s="78" t="s">
        <v>144</v>
      </c>
      <c r="D54" s="79">
        <v>131</v>
      </c>
      <c r="E54" s="79">
        <v>1429</v>
      </c>
      <c r="F54" s="80">
        <v>1345531.26</v>
      </c>
      <c r="G54" s="79">
        <v>30907</v>
      </c>
      <c r="H54" s="81" t="s">
        <v>42</v>
      </c>
      <c r="I54" s="79">
        <v>1016.1204365895412</v>
      </c>
      <c r="J54" s="79">
        <v>84.676703049128434</v>
      </c>
      <c r="K54" s="80">
        <f t="shared" si="0"/>
        <v>15890.217870425806</v>
      </c>
      <c r="L54" s="82">
        <v>852635</v>
      </c>
      <c r="M54" s="80">
        <f t="shared" si="1"/>
        <v>492896.26</v>
      </c>
      <c r="N54" s="83">
        <f t="shared" si="2"/>
        <v>0.57808588669243</v>
      </c>
      <c r="O54"/>
      <c r="P54"/>
      <c r="Q54"/>
      <c r="R54"/>
      <c r="S54"/>
      <c r="T54"/>
      <c r="U54"/>
      <c r="V54"/>
      <c r="W54"/>
    </row>
    <row r="55" spans="1:23" s="78" customFormat="1" hidden="1">
      <c r="A55" s="78">
        <v>2018</v>
      </c>
      <c r="B55" s="78">
        <v>5</v>
      </c>
      <c r="C55" s="78" t="s">
        <v>144</v>
      </c>
      <c r="D55" s="79">
        <v>148</v>
      </c>
      <c r="E55" s="79">
        <v>1569</v>
      </c>
      <c r="F55" s="80">
        <v>1369816.64</v>
      </c>
      <c r="G55" s="79">
        <v>36443</v>
      </c>
      <c r="H55" s="81" t="s">
        <v>42</v>
      </c>
      <c r="I55" s="79">
        <v>1198.1258960957923</v>
      </c>
      <c r="J55" s="79">
        <v>99.843824674649355</v>
      </c>
      <c r="K55" s="80">
        <f t="shared" si="0"/>
        <v>13719.593019034261</v>
      </c>
      <c r="L55" s="82">
        <v>695903</v>
      </c>
      <c r="M55" s="80">
        <f t="shared" si="1"/>
        <v>673913.6399999999</v>
      </c>
      <c r="N55" s="83">
        <f t="shared" si="2"/>
        <v>0.96840168816631034</v>
      </c>
      <c r="O55"/>
      <c r="P55"/>
      <c r="Q55"/>
      <c r="R55"/>
      <c r="S55"/>
      <c r="T55"/>
      <c r="U55"/>
      <c r="V55"/>
      <c r="W55"/>
    </row>
    <row r="56" spans="1:23" s="78" customFormat="1" hidden="1">
      <c r="A56" s="78">
        <v>2019</v>
      </c>
      <c r="B56" s="78">
        <v>5</v>
      </c>
      <c r="C56" s="78" t="s">
        <v>144</v>
      </c>
      <c r="D56" s="79">
        <v>149</v>
      </c>
      <c r="E56" s="79">
        <v>1562</v>
      </c>
      <c r="F56" s="80">
        <v>1547176.34</v>
      </c>
      <c r="G56" s="79">
        <v>33615</v>
      </c>
      <c r="H56" s="81" t="s">
        <v>42</v>
      </c>
      <c r="I56" s="79">
        <v>1105.1505638191163</v>
      </c>
      <c r="J56" s="79">
        <v>92.095880318259688</v>
      </c>
      <c r="K56" s="80">
        <f t="shared" si="0"/>
        <v>16799.625940415102</v>
      </c>
      <c r="L56" s="82">
        <v>378012</v>
      </c>
      <c r="M56" s="80">
        <f t="shared" si="1"/>
        <v>1169164.3400000001</v>
      </c>
      <c r="N56" s="83">
        <f t="shared" si="2"/>
        <v>3.0929291662698541</v>
      </c>
      <c r="O56"/>
      <c r="P56"/>
      <c r="Q56"/>
      <c r="R56"/>
      <c r="S56"/>
      <c r="T56"/>
      <c r="U56"/>
      <c r="V56"/>
      <c r="W56"/>
    </row>
    <row r="57" spans="1:23" hidden="1">
      <c r="A57">
        <v>2014</v>
      </c>
      <c r="B57">
        <v>5</v>
      </c>
      <c r="C57" t="s">
        <v>144</v>
      </c>
      <c r="D57" s="70">
        <v>441</v>
      </c>
      <c r="E57" s="70">
        <v>6400</v>
      </c>
      <c r="F57" s="71">
        <v>3375525</v>
      </c>
      <c r="G57" s="70">
        <v>113452</v>
      </c>
      <c r="H57" s="72" t="s">
        <v>44</v>
      </c>
      <c r="I57" s="73">
        <v>3729.9283583640154</v>
      </c>
      <c r="J57" s="73">
        <v>310.82736319700126</v>
      </c>
      <c r="K57" s="71">
        <f t="shared" si="0"/>
        <v>10859.806438150055</v>
      </c>
      <c r="L57" s="74">
        <v>3199785</v>
      </c>
      <c r="M57" s="75">
        <f t="shared" si="1"/>
        <v>175740</v>
      </c>
      <c r="N57" s="76">
        <f t="shared" si="2"/>
        <v>5.4922440101444314E-2</v>
      </c>
    </row>
    <row r="58" spans="1:23" hidden="1">
      <c r="A58">
        <v>2015</v>
      </c>
      <c r="B58">
        <v>5</v>
      </c>
      <c r="C58" t="s">
        <v>144</v>
      </c>
      <c r="D58" s="70">
        <v>451</v>
      </c>
      <c r="E58" s="70">
        <v>5208</v>
      </c>
      <c r="F58" s="71">
        <v>3738184</v>
      </c>
      <c r="G58" s="70">
        <v>114511</v>
      </c>
      <c r="H58" s="72" t="s">
        <v>44</v>
      </c>
      <c r="I58" s="73">
        <v>3764.7447929046803</v>
      </c>
      <c r="J58" s="73">
        <v>313.72873274205671</v>
      </c>
      <c r="K58" s="71">
        <f t="shared" si="0"/>
        <v>11915.338347646601</v>
      </c>
      <c r="L58" s="74">
        <v>3630013</v>
      </c>
      <c r="M58" s="75">
        <f t="shared" si="1"/>
        <v>108171</v>
      </c>
      <c r="N58" s="76">
        <f t="shared" si="2"/>
        <v>2.9799066835297833E-2</v>
      </c>
    </row>
    <row r="59" spans="1:23" hidden="1">
      <c r="A59">
        <v>2016</v>
      </c>
      <c r="B59">
        <v>5</v>
      </c>
      <c r="C59" t="s">
        <v>144</v>
      </c>
      <c r="D59" s="70">
        <v>475</v>
      </c>
      <c r="E59" s="70">
        <v>5264</v>
      </c>
      <c r="F59" s="71">
        <v>4116379.14</v>
      </c>
      <c r="G59" s="70">
        <v>120509</v>
      </c>
      <c r="H59" s="72" t="s">
        <v>44</v>
      </c>
      <c r="I59" s="73">
        <v>3961.9392918422695</v>
      </c>
      <c r="J59" s="73">
        <v>330.16160765352248</v>
      </c>
      <c r="K59" s="71">
        <f t="shared" si="0"/>
        <v>12467.770463244782</v>
      </c>
      <c r="L59" s="74">
        <v>4061347</v>
      </c>
      <c r="M59" s="75">
        <f t="shared" si="1"/>
        <v>55032.14000000013</v>
      </c>
      <c r="N59" s="76">
        <f t="shared" si="2"/>
        <v>1.3550218683604264E-2</v>
      </c>
    </row>
    <row r="60" spans="1:23" hidden="1">
      <c r="A60">
        <v>2017</v>
      </c>
      <c r="B60">
        <v>5</v>
      </c>
      <c r="C60" t="s">
        <v>144</v>
      </c>
      <c r="D60" s="70">
        <v>420</v>
      </c>
      <c r="E60" s="70">
        <v>4233</v>
      </c>
      <c r="F60" s="71">
        <v>3450421.48</v>
      </c>
      <c r="G60" s="70">
        <v>91518</v>
      </c>
      <c r="H60" s="72" t="s">
        <v>44</v>
      </c>
      <c r="I60" s="73">
        <v>3008.810629171438</v>
      </c>
      <c r="J60" s="73">
        <v>250.73421909761984</v>
      </c>
      <c r="K60" s="71">
        <f t="shared" si="0"/>
        <v>13761.270768776187</v>
      </c>
      <c r="L60" s="74">
        <v>3063623</v>
      </c>
      <c r="M60" s="75">
        <f t="shared" si="1"/>
        <v>386798.48</v>
      </c>
      <c r="N60" s="76">
        <f t="shared" si="2"/>
        <v>0.12625524746354233</v>
      </c>
    </row>
    <row r="61" spans="1:23" hidden="1">
      <c r="A61">
        <v>2018</v>
      </c>
      <c r="B61">
        <v>5</v>
      </c>
      <c r="C61" t="s">
        <v>144</v>
      </c>
      <c r="D61" s="70">
        <v>415</v>
      </c>
      <c r="E61" s="70">
        <v>4204</v>
      </c>
      <c r="F61" s="71">
        <v>2985368.9</v>
      </c>
      <c r="G61" s="70">
        <v>93832</v>
      </c>
      <c r="H61" s="72" t="s">
        <v>44</v>
      </c>
      <c r="I61" s="73">
        <v>3084.8873331630321</v>
      </c>
      <c r="J61" s="73">
        <v>257.07394443025265</v>
      </c>
      <c r="K61" s="71">
        <f t="shared" si="0"/>
        <v>11612.880125274491</v>
      </c>
      <c r="L61" s="74">
        <v>2466219</v>
      </c>
      <c r="M61" s="75">
        <f t="shared" si="1"/>
        <v>519149.89999999991</v>
      </c>
      <c r="N61" s="76">
        <f t="shared" si="2"/>
        <v>0.2105043793758786</v>
      </c>
    </row>
    <row r="62" spans="1:23" hidden="1">
      <c r="A62">
        <v>2019</v>
      </c>
      <c r="B62">
        <v>5</v>
      </c>
      <c r="C62" t="s">
        <v>144</v>
      </c>
      <c r="D62" s="70">
        <v>457</v>
      </c>
      <c r="E62" s="70">
        <v>4882</v>
      </c>
      <c r="F62" s="71">
        <v>4479958.18</v>
      </c>
      <c r="G62" s="70">
        <v>101686</v>
      </c>
      <c r="H62" s="72" t="s">
        <v>44</v>
      </c>
      <c r="I62" s="73">
        <v>3343.1010034957803</v>
      </c>
      <c r="J62" s="73">
        <v>278.59175029131501</v>
      </c>
      <c r="K62" s="71">
        <f t="shared" si="0"/>
        <v>16080.728073661343</v>
      </c>
      <c r="L62" s="74">
        <v>1475560</v>
      </c>
      <c r="M62" s="75">
        <f t="shared" si="1"/>
        <v>3004398.1799999997</v>
      </c>
      <c r="N62" s="76">
        <f t="shared" si="2"/>
        <v>2.0361070915449049</v>
      </c>
    </row>
    <row r="63" spans="1:23" s="78" customFormat="1" hidden="1">
      <c r="A63" s="78">
        <v>2016</v>
      </c>
      <c r="B63" s="78">
        <v>6</v>
      </c>
      <c r="C63" s="78" t="s">
        <v>145</v>
      </c>
      <c r="D63" s="79">
        <v>10</v>
      </c>
      <c r="E63" s="79">
        <v>284</v>
      </c>
      <c r="F63" s="80">
        <v>86330.48</v>
      </c>
      <c r="G63" s="79">
        <v>2504</v>
      </c>
      <c r="H63" s="81" t="s">
        <v>42</v>
      </c>
      <c r="I63" s="79">
        <v>82.323278649503706</v>
      </c>
      <c r="J63" s="79">
        <v>6.8602732207919752</v>
      </c>
      <c r="K63" s="80">
        <f t="shared" si="0"/>
        <v>12584.116874288819</v>
      </c>
      <c r="L63" s="82"/>
      <c r="M63" s="80">
        <f t="shared" si="1"/>
        <v>86330.48</v>
      </c>
      <c r="N63" s="83" t="s">
        <v>118</v>
      </c>
      <c r="O63"/>
      <c r="P63"/>
      <c r="Q63"/>
      <c r="R63"/>
      <c r="S63"/>
      <c r="T63"/>
      <c r="U63"/>
      <c r="V63"/>
      <c r="W63"/>
    </row>
    <row r="64" spans="1:23" s="78" customFormat="1" hidden="1">
      <c r="A64" s="78">
        <v>2017</v>
      </c>
      <c r="B64" s="78">
        <v>6</v>
      </c>
      <c r="C64" s="78" t="s">
        <v>145</v>
      </c>
      <c r="D64" s="79">
        <v>9</v>
      </c>
      <c r="E64" s="79">
        <v>316</v>
      </c>
      <c r="F64" s="80">
        <v>71524.899999999994</v>
      </c>
      <c r="G64" s="79">
        <v>2222</v>
      </c>
      <c r="H64" s="81" t="s">
        <v>42</v>
      </c>
      <c r="I64" s="79">
        <v>73.052046788816796</v>
      </c>
      <c r="J64" s="79">
        <v>6.087670565734733</v>
      </c>
      <c r="K64" s="80">
        <f t="shared" si="0"/>
        <v>11749.141026550853</v>
      </c>
      <c r="L64" s="82">
        <v>8022</v>
      </c>
      <c r="M64" s="80">
        <f t="shared" si="1"/>
        <v>63502.899999999994</v>
      </c>
      <c r="N64" s="83">
        <f t="shared" si="2"/>
        <v>7.9160932435801534</v>
      </c>
      <c r="O64"/>
      <c r="P64"/>
      <c r="Q64"/>
      <c r="R64"/>
      <c r="S64"/>
      <c r="T64"/>
      <c r="U64"/>
      <c r="V64"/>
      <c r="W64"/>
    </row>
    <row r="65" spans="1:23" s="78" customFormat="1" hidden="1">
      <c r="A65" s="78">
        <v>2018</v>
      </c>
      <c r="B65" s="78">
        <v>6</v>
      </c>
      <c r="C65" s="78" t="s">
        <v>145</v>
      </c>
      <c r="D65" s="79">
        <v>6</v>
      </c>
      <c r="E65" s="79">
        <v>229</v>
      </c>
      <c r="F65" s="80">
        <v>36315.42</v>
      </c>
      <c r="G65" s="79">
        <v>1521</v>
      </c>
      <c r="H65" s="81" t="s">
        <v>42</v>
      </c>
      <c r="I65" s="79">
        <v>50.005473972002854</v>
      </c>
      <c r="J65" s="79">
        <v>4.1671228310002375</v>
      </c>
      <c r="K65" s="80">
        <f t="shared" si="0"/>
        <v>8714.746714409468</v>
      </c>
      <c r="L65" s="82">
        <v>3576</v>
      </c>
      <c r="M65" s="80">
        <f t="shared" si="1"/>
        <v>32739.42</v>
      </c>
      <c r="N65" s="83">
        <f t="shared" si="2"/>
        <v>9.1553187919463088</v>
      </c>
      <c r="O65"/>
      <c r="P65"/>
      <c r="Q65"/>
      <c r="R65"/>
      <c r="S65"/>
      <c r="T65"/>
      <c r="U65"/>
      <c r="V65"/>
      <c r="W65"/>
    </row>
    <row r="66" spans="1:23" s="78" customFormat="1" hidden="1">
      <c r="A66" s="78">
        <v>2019</v>
      </c>
      <c r="B66" s="78">
        <v>6</v>
      </c>
      <c r="C66" s="78" t="s">
        <v>145</v>
      </c>
      <c r="D66" s="79">
        <v>19</v>
      </c>
      <c r="E66" s="79">
        <v>374</v>
      </c>
      <c r="F66" s="80">
        <v>113130.04</v>
      </c>
      <c r="G66" s="79">
        <v>3418</v>
      </c>
      <c r="H66" s="81" t="s">
        <v>42</v>
      </c>
      <c r="I66" s="79">
        <v>112.3725904249216</v>
      </c>
      <c r="J66" s="79">
        <v>9.3643825354101331</v>
      </c>
      <c r="K66" s="80">
        <f t="shared" si="0"/>
        <v>12080.886227384903</v>
      </c>
      <c r="L66" s="82">
        <v>8165</v>
      </c>
      <c r="M66" s="80">
        <f t="shared" si="1"/>
        <v>104965.04</v>
      </c>
      <c r="N66" s="83">
        <f t="shared" si="2"/>
        <v>12.855485609308021</v>
      </c>
      <c r="O66"/>
      <c r="P66"/>
      <c r="Q66"/>
      <c r="R66"/>
      <c r="S66"/>
      <c r="T66"/>
      <c r="U66"/>
      <c r="V66"/>
      <c r="W66"/>
    </row>
    <row r="67" spans="1:23" hidden="1">
      <c r="A67">
        <v>2014</v>
      </c>
      <c r="B67">
        <v>6</v>
      </c>
      <c r="C67" t="s">
        <v>145</v>
      </c>
      <c r="D67" s="70">
        <v>564</v>
      </c>
      <c r="E67" s="70">
        <v>17073</v>
      </c>
      <c r="F67" s="71">
        <v>6982989</v>
      </c>
      <c r="G67" s="70">
        <v>148945</v>
      </c>
      <c r="H67" s="72" t="s">
        <v>44</v>
      </c>
      <c r="I67" s="73">
        <v>4896.8213811702599</v>
      </c>
      <c r="J67" s="73">
        <v>408.06844843085497</v>
      </c>
      <c r="K67" s="71">
        <f t="shared" ref="K67:K72" si="3">F67/J67</f>
        <v>17112.298259891639</v>
      </c>
      <c r="L67" s="74">
        <v>6982989</v>
      </c>
      <c r="M67" s="75">
        <f t="shared" si="1"/>
        <v>0</v>
      </c>
      <c r="N67" s="76">
        <f t="shared" si="2"/>
        <v>0</v>
      </c>
    </row>
    <row r="68" spans="1:23" hidden="1">
      <c r="A68">
        <v>2015</v>
      </c>
      <c r="B68">
        <v>6</v>
      </c>
      <c r="C68" t="s">
        <v>145</v>
      </c>
      <c r="D68" s="70">
        <v>585</v>
      </c>
      <c r="E68" s="70">
        <v>19622</v>
      </c>
      <c r="F68" s="71">
        <v>7246784</v>
      </c>
      <c r="G68" s="70">
        <v>157932</v>
      </c>
      <c r="H68" s="72" t="s">
        <v>44</v>
      </c>
      <c r="I68" s="73">
        <v>5192.2843624893849</v>
      </c>
      <c r="J68" s="73">
        <v>432.69036354078207</v>
      </c>
      <c r="K68" s="71">
        <f t="shared" si="3"/>
        <v>16748.198274392522</v>
      </c>
      <c r="L68" s="74">
        <v>7246784</v>
      </c>
      <c r="M68" s="75">
        <f t="shared" ref="M68:M131" si="4">F68-L68</f>
        <v>0</v>
      </c>
      <c r="N68" s="76">
        <f t="shared" ref="N68:N131" si="5">M68/L68</f>
        <v>0</v>
      </c>
    </row>
    <row r="69" spans="1:23" hidden="1">
      <c r="A69">
        <v>2016</v>
      </c>
      <c r="B69">
        <v>6</v>
      </c>
      <c r="C69" t="s">
        <v>145</v>
      </c>
      <c r="D69" s="70">
        <v>587</v>
      </c>
      <c r="E69" s="70">
        <v>20175</v>
      </c>
      <c r="F69" s="71">
        <v>6572328.9800000004</v>
      </c>
      <c r="G69" s="70">
        <v>158799</v>
      </c>
      <c r="H69" s="72" t="s">
        <v>44</v>
      </c>
      <c r="I69" s="73">
        <v>5220.7884689546881</v>
      </c>
      <c r="J69" s="73">
        <v>435.06570574622401</v>
      </c>
      <c r="K69" s="71">
        <f t="shared" si="3"/>
        <v>15106.520447818686</v>
      </c>
      <c r="L69" s="74">
        <v>7115078</v>
      </c>
      <c r="M69" s="75">
        <f t="shared" si="4"/>
        <v>-542749.01999999955</v>
      </c>
      <c r="N69" s="76">
        <f t="shared" si="5"/>
        <v>-7.628152776399634E-2</v>
      </c>
    </row>
    <row r="70" spans="1:23" hidden="1">
      <c r="A70">
        <v>2017</v>
      </c>
      <c r="B70">
        <v>6</v>
      </c>
      <c r="C70" t="s">
        <v>145</v>
      </c>
      <c r="D70" s="70">
        <v>566</v>
      </c>
      <c r="E70" s="70">
        <v>22388</v>
      </c>
      <c r="F70" s="71">
        <v>5696714.3799999999</v>
      </c>
      <c r="G70" s="70">
        <v>149521</v>
      </c>
      <c r="H70" s="72" t="s">
        <v>44</v>
      </c>
      <c r="I70" s="73">
        <v>4915.7583653963438</v>
      </c>
      <c r="J70" s="73">
        <v>409.64653044969532</v>
      </c>
      <c r="K70" s="71">
        <f t="shared" si="3"/>
        <v>13906.414326874319</v>
      </c>
      <c r="L70" s="74">
        <v>6223507</v>
      </c>
      <c r="M70" s="75">
        <f t="shared" si="4"/>
        <v>-526792.62000000011</v>
      </c>
      <c r="N70" s="76">
        <f t="shared" si="5"/>
        <v>-8.4645621833477513E-2</v>
      </c>
    </row>
    <row r="71" spans="1:23" hidden="1">
      <c r="A71">
        <v>2018</v>
      </c>
      <c r="B71">
        <v>6</v>
      </c>
      <c r="C71" t="s">
        <v>145</v>
      </c>
      <c r="D71" s="70">
        <v>552</v>
      </c>
      <c r="E71" s="70">
        <v>20096</v>
      </c>
      <c r="F71" s="71">
        <v>5390270.0300000003</v>
      </c>
      <c r="G71" s="70">
        <v>145767</v>
      </c>
      <c r="H71" s="72" t="s">
        <v>44</v>
      </c>
      <c r="I71" s="73">
        <v>4792.3392008395394</v>
      </c>
      <c r="J71" s="73">
        <v>399.36160006996164</v>
      </c>
      <c r="K71" s="71">
        <f t="shared" si="3"/>
        <v>13497.21663038137</v>
      </c>
      <c r="L71" s="74">
        <v>5348408</v>
      </c>
      <c r="M71" s="75">
        <f t="shared" si="4"/>
        <v>41862.030000000261</v>
      </c>
      <c r="N71" s="76">
        <f t="shared" si="5"/>
        <v>7.8270075880524179E-3</v>
      </c>
    </row>
    <row r="72" spans="1:23" hidden="1">
      <c r="A72">
        <v>2019</v>
      </c>
      <c r="B72">
        <v>6</v>
      </c>
      <c r="C72" t="s">
        <v>145</v>
      </c>
      <c r="D72" s="70">
        <v>648</v>
      </c>
      <c r="E72" s="70">
        <v>22736</v>
      </c>
      <c r="F72" s="71">
        <v>7245757.8399999999</v>
      </c>
      <c r="G72" s="70">
        <v>165598</v>
      </c>
      <c r="H72" s="72" t="s">
        <v>44</v>
      </c>
      <c r="I72" s="73">
        <v>5444.3172115816751</v>
      </c>
      <c r="J72" s="73">
        <v>453.69310096513959</v>
      </c>
      <c r="K72" s="71">
        <f t="shared" si="3"/>
        <v>15970.61499191001</v>
      </c>
      <c r="L72" s="74">
        <v>3395002</v>
      </c>
      <c r="M72" s="75">
        <f t="shared" si="4"/>
        <v>3850755.84</v>
      </c>
      <c r="N72" s="76">
        <f t="shared" si="5"/>
        <v>1.1342425836567991</v>
      </c>
    </row>
    <row r="73" spans="1:23" hidden="1">
      <c r="A73">
        <v>2015</v>
      </c>
      <c r="B73">
        <v>7</v>
      </c>
      <c r="C73" t="s">
        <v>146</v>
      </c>
      <c r="D73" s="70">
        <v>2</v>
      </c>
      <c r="E73" s="70">
        <v>9</v>
      </c>
      <c r="F73" s="71">
        <v>462</v>
      </c>
      <c r="G73" s="70">
        <v>0</v>
      </c>
      <c r="H73" s="72" t="s">
        <v>42</v>
      </c>
      <c r="I73" s="73">
        <v>0</v>
      </c>
      <c r="J73" s="73">
        <v>0</v>
      </c>
      <c r="K73" s="73">
        <v>0</v>
      </c>
      <c r="L73" s="74">
        <v>462</v>
      </c>
      <c r="M73" s="75">
        <f t="shared" si="4"/>
        <v>0</v>
      </c>
      <c r="N73" s="76">
        <f t="shared" si="5"/>
        <v>0</v>
      </c>
    </row>
    <row r="74" spans="1:23" s="78" customFormat="1" hidden="1">
      <c r="A74" s="78">
        <v>2016</v>
      </c>
      <c r="B74" s="78">
        <v>7</v>
      </c>
      <c r="C74" s="78" t="s">
        <v>146</v>
      </c>
      <c r="D74" s="79">
        <v>3</v>
      </c>
      <c r="E74" s="79">
        <v>39</v>
      </c>
      <c r="F74" s="80">
        <v>14160.93</v>
      </c>
      <c r="G74" s="79">
        <v>0</v>
      </c>
      <c r="H74" s="81" t="s">
        <v>42</v>
      </c>
      <c r="I74" s="79">
        <v>0</v>
      </c>
      <c r="J74" s="79">
        <v>0</v>
      </c>
      <c r="K74" s="79">
        <v>0</v>
      </c>
      <c r="L74" s="82">
        <v>7300</v>
      </c>
      <c r="M74" s="80">
        <f t="shared" si="4"/>
        <v>6860.93</v>
      </c>
      <c r="N74" s="83">
        <f t="shared" si="5"/>
        <v>0.9398534246575343</v>
      </c>
      <c r="O74"/>
      <c r="P74"/>
      <c r="Q74"/>
      <c r="R74"/>
      <c r="S74"/>
      <c r="T74"/>
      <c r="U74"/>
      <c r="V74"/>
      <c r="W74"/>
    </row>
    <row r="75" spans="1:23" s="78" customFormat="1" hidden="1">
      <c r="A75" s="78">
        <v>2017</v>
      </c>
      <c r="B75" s="78">
        <v>7</v>
      </c>
      <c r="C75" s="78" t="s">
        <v>146</v>
      </c>
      <c r="D75" s="79">
        <v>3</v>
      </c>
      <c r="E75" s="79">
        <v>94</v>
      </c>
      <c r="F75" s="80">
        <v>24920.69</v>
      </c>
      <c r="G75" s="79">
        <v>0</v>
      </c>
      <c r="H75" s="81" t="s">
        <v>42</v>
      </c>
      <c r="I75" s="79">
        <v>0</v>
      </c>
      <c r="J75" s="79">
        <v>0</v>
      </c>
      <c r="K75" s="79">
        <v>0</v>
      </c>
      <c r="L75" s="82">
        <v>14215</v>
      </c>
      <c r="M75" s="80">
        <f t="shared" si="4"/>
        <v>10705.689999999999</v>
      </c>
      <c r="N75" s="83">
        <f t="shared" si="5"/>
        <v>0.75312627506155461</v>
      </c>
      <c r="O75"/>
      <c r="P75"/>
      <c r="Q75"/>
      <c r="R75"/>
      <c r="S75"/>
      <c r="T75"/>
      <c r="U75"/>
      <c r="V75"/>
      <c r="W75"/>
    </row>
    <row r="76" spans="1:23" hidden="1">
      <c r="A76">
        <v>2018</v>
      </c>
      <c r="B76">
        <v>7</v>
      </c>
      <c r="C76" t="s">
        <v>146</v>
      </c>
      <c r="D76" s="70">
        <v>2</v>
      </c>
      <c r="E76" s="70">
        <v>22</v>
      </c>
      <c r="F76" s="71">
        <v>15386.04</v>
      </c>
      <c r="G76" s="70">
        <v>0</v>
      </c>
      <c r="H76" s="72" t="s">
        <v>42</v>
      </c>
      <c r="I76" s="73">
        <v>0</v>
      </c>
      <c r="J76" s="73">
        <v>0</v>
      </c>
      <c r="K76" s="73">
        <v>0</v>
      </c>
      <c r="L76" s="74">
        <v>15200</v>
      </c>
      <c r="M76" s="75">
        <f t="shared" si="4"/>
        <v>186.04000000000087</v>
      </c>
      <c r="N76" s="76">
        <f t="shared" si="5"/>
        <v>1.2239473684210583E-2</v>
      </c>
    </row>
    <row r="77" spans="1:23" hidden="1">
      <c r="A77">
        <v>2019</v>
      </c>
      <c r="B77">
        <v>7</v>
      </c>
      <c r="C77" t="s">
        <v>146</v>
      </c>
      <c r="D77" s="70">
        <v>1</v>
      </c>
      <c r="E77" s="70">
        <v>1</v>
      </c>
      <c r="F77" s="71">
        <v>750</v>
      </c>
      <c r="G77" s="70">
        <v>0</v>
      </c>
      <c r="H77" s="72" t="s">
        <v>42</v>
      </c>
      <c r="I77" s="73">
        <v>0</v>
      </c>
      <c r="J77" s="73">
        <v>0</v>
      </c>
      <c r="K77" s="73">
        <v>0</v>
      </c>
      <c r="L77" s="74">
        <v>750</v>
      </c>
      <c r="M77" s="75">
        <f t="shared" si="4"/>
        <v>0</v>
      </c>
      <c r="N77" s="76">
        <f t="shared" si="5"/>
        <v>0</v>
      </c>
    </row>
    <row r="78" spans="1:23" hidden="1">
      <c r="A78">
        <v>2014</v>
      </c>
      <c r="B78">
        <v>7</v>
      </c>
      <c r="C78" t="s">
        <v>146</v>
      </c>
      <c r="D78" s="70">
        <v>1500</v>
      </c>
      <c r="E78" s="70">
        <v>30009</v>
      </c>
      <c r="F78" s="71">
        <v>5342752</v>
      </c>
      <c r="G78" s="70">
        <v>6427</v>
      </c>
      <c r="H78" s="72" t="s">
        <v>44</v>
      </c>
      <c r="I78" s="73">
        <v>211.29860698097457</v>
      </c>
      <c r="J78" s="73">
        <v>17.608217248414547</v>
      </c>
      <c r="K78" s="71">
        <f t="shared" ref="K78:K101" si="6">F78/J78</f>
        <v>303423.78928117006</v>
      </c>
      <c r="L78" s="74">
        <v>5328367</v>
      </c>
      <c r="M78" s="75">
        <f t="shared" si="4"/>
        <v>14385</v>
      </c>
      <c r="N78" s="76">
        <f t="shared" si="5"/>
        <v>2.699701428223694E-3</v>
      </c>
    </row>
    <row r="79" spans="1:23" hidden="1">
      <c r="A79">
        <v>2015</v>
      </c>
      <c r="B79">
        <v>7</v>
      </c>
      <c r="C79" t="s">
        <v>146</v>
      </c>
      <c r="D79" s="70">
        <v>1459</v>
      </c>
      <c r="E79" s="70">
        <v>30888</v>
      </c>
      <c r="F79" s="71">
        <v>5257202</v>
      </c>
      <c r="G79" s="70">
        <v>4118</v>
      </c>
      <c r="H79" s="72" t="s">
        <v>44</v>
      </c>
      <c r="I79" s="73">
        <v>135.3862865330097</v>
      </c>
      <c r="J79" s="73">
        <v>11.282190544417475</v>
      </c>
      <c r="K79" s="71">
        <f t="shared" si="6"/>
        <v>465973.51633999031</v>
      </c>
      <c r="L79" s="74">
        <v>5239322</v>
      </c>
      <c r="M79" s="75">
        <f t="shared" si="4"/>
        <v>17880</v>
      </c>
      <c r="N79" s="76">
        <f t="shared" si="5"/>
        <v>3.4126553015829146E-3</v>
      </c>
    </row>
    <row r="80" spans="1:23" hidden="1">
      <c r="A80">
        <v>2016</v>
      </c>
      <c r="B80">
        <v>7</v>
      </c>
      <c r="C80" t="s">
        <v>146</v>
      </c>
      <c r="D80" s="70">
        <v>1449</v>
      </c>
      <c r="E80" s="70">
        <v>31075</v>
      </c>
      <c r="F80" s="71">
        <v>5188269.29</v>
      </c>
      <c r="G80" s="70">
        <v>3490</v>
      </c>
      <c r="H80" s="72" t="s">
        <v>44</v>
      </c>
      <c r="I80" s="73">
        <v>114.73971345318209</v>
      </c>
      <c r="J80" s="73">
        <v>9.5616427877651748</v>
      </c>
      <c r="K80" s="71">
        <f t="shared" si="6"/>
        <v>542612.75025237002</v>
      </c>
      <c r="L80" s="74">
        <v>5179997</v>
      </c>
      <c r="M80" s="75">
        <f t="shared" si="4"/>
        <v>8272.2900000000373</v>
      </c>
      <c r="N80" s="76">
        <f t="shared" si="5"/>
        <v>1.5969681063521923E-3</v>
      </c>
    </row>
    <row r="81" spans="1:14" hidden="1">
      <c r="A81">
        <v>2017</v>
      </c>
      <c r="B81">
        <v>7</v>
      </c>
      <c r="C81" t="s">
        <v>146</v>
      </c>
      <c r="D81" s="70">
        <v>1373</v>
      </c>
      <c r="E81" s="70">
        <v>36389</v>
      </c>
      <c r="F81" s="71">
        <v>5162342.58</v>
      </c>
      <c r="G81" s="70">
        <v>7894</v>
      </c>
      <c r="H81" s="72" t="s">
        <v>44</v>
      </c>
      <c r="I81" s="73">
        <v>259.52873868178204</v>
      </c>
      <c r="J81" s="73">
        <v>21.627394890148505</v>
      </c>
      <c r="K81" s="71">
        <f t="shared" si="6"/>
        <v>238694.60960143188</v>
      </c>
      <c r="L81" s="74">
        <v>5163284</v>
      </c>
      <c r="M81" s="75">
        <f t="shared" si="4"/>
        <v>-941.41999999992549</v>
      </c>
      <c r="N81" s="76">
        <f t="shared" si="5"/>
        <v>-1.823296955968189E-4</v>
      </c>
    </row>
    <row r="82" spans="1:14" hidden="1">
      <c r="A82">
        <v>2018</v>
      </c>
      <c r="B82">
        <v>7</v>
      </c>
      <c r="C82" t="s">
        <v>146</v>
      </c>
      <c r="D82" s="70">
        <v>1462</v>
      </c>
      <c r="E82" s="70">
        <v>35105</v>
      </c>
      <c r="F82" s="71">
        <v>5316199.0199999996</v>
      </c>
      <c r="G82" s="70">
        <v>10258</v>
      </c>
      <c r="H82" s="72" t="s">
        <v>44</v>
      </c>
      <c r="I82" s="73">
        <v>337.24927810966813</v>
      </c>
      <c r="J82" s="73">
        <v>28.104106509139012</v>
      </c>
      <c r="K82" s="71">
        <f t="shared" si="6"/>
        <v>189160.9334127472</v>
      </c>
      <c r="L82" s="74">
        <v>5291150</v>
      </c>
      <c r="M82" s="75">
        <f t="shared" si="4"/>
        <v>25049.019999999553</v>
      </c>
      <c r="N82" s="76">
        <f t="shared" si="5"/>
        <v>4.7341353013994223E-3</v>
      </c>
    </row>
    <row r="83" spans="1:14" hidden="1">
      <c r="A83">
        <v>2019</v>
      </c>
      <c r="B83">
        <v>7</v>
      </c>
      <c r="C83" t="s">
        <v>146</v>
      </c>
      <c r="D83" s="70">
        <v>1433</v>
      </c>
      <c r="E83" s="70">
        <v>33638</v>
      </c>
      <c r="F83" s="71">
        <v>5697639.1600000001</v>
      </c>
      <c r="G83" s="70">
        <v>7494</v>
      </c>
      <c r="H83" s="72" t="s">
        <v>44</v>
      </c>
      <c r="I83" s="73">
        <v>246.37805519144601</v>
      </c>
      <c r="J83" s="73">
        <v>20.531504599287167</v>
      </c>
      <c r="K83" s="71">
        <f t="shared" si="6"/>
        <v>277507.14188758557</v>
      </c>
      <c r="L83" s="74">
        <v>2938874</v>
      </c>
      <c r="M83" s="75">
        <f t="shared" si="4"/>
        <v>2758765.16</v>
      </c>
      <c r="N83" s="76">
        <f t="shared" si="5"/>
        <v>0.93871501806474189</v>
      </c>
    </row>
    <row r="84" spans="1:14" hidden="1">
      <c r="A84">
        <v>2014</v>
      </c>
      <c r="B84">
        <v>8</v>
      </c>
      <c r="C84" t="s">
        <v>58</v>
      </c>
      <c r="D84" s="70">
        <v>20</v>
      </c>
      <c r="E84" s="70">
        <v>413</v>
      </c>
      <c r="F84" s="71">
        <v>948469</v>
      </c>
      <c r="G84" s="70">
        <v>6145</v>
      </c>
      <c r="H84" s="72" t="s">
        <v>42</v>
      </c>
      <c r="I84" s="73">
        <v>202.02737512028767</v>
      </c>
      <c r="J84" s="73">
        <v>16.835614593357306</v>
      </c>
      <c r="K84" s="71">
        <f t="shared" si="6"/>
        <v>56337.058248781119</v>
      </c>
      <c r="L84" s="74">
        <v>948469</v>
      </c>
      <c r="M84" s="75">
        <f t="shared" si="4"/>
        <v>0</v>
      </c>
      <c r="N84" s="76">
        <f t="shared" si="5"/>
        <v>0</v>
      </c>
    </row>
    <row r="85" spans="1:14" hidden="1">
      <c r="A85">
        <v>2015</v>
      </c>
      <c r="B85">
        <v>8</v>
      </c>
      <c r="C85" t="s">
        <v>58</v>
      </c>
      <c r="D85" s="70">
        <v>23</v>
      </c>
      <c r="E85" s="70">
        <v>656</v>
      </c>
      <c r="F85" s="71">
        <v>979163</v>
      </c>
      <c r="G85" s="70">
        <v>6627</v>
      </c>
      <c r="H85" s="72" t="s">
        <v>42</v>
      </c>
      <c r="I85" s="73">
        <v>217.8739487261426</v>
      </c>
      <c r="J85" s="73">
        <v>18.156162393845218</v>
      </c>
      <c r="K85" s="71">
        <f t="shared" si="6"/>
        <v>53930.064005812579</v>
      </c>
      <c r="L85" s="74">
        <v>969776</v>
      </c>
      <c r="M85" s="75">
        <f t="shared" si="4"/>
        <v>9387</v>
      </c>
      <c r="N85" s="76">
        <f t="shared" si="5"/>
        <v>9.6795548662783979E-3</v>
      </c>
    </row>
    <row r="86" spans="1:14" hidden="1">
      <c r="A86">
        <v>2016</v>
      </c>
      <c r="B86">
        <v>8</v>
      </c>
      <c r="C86" t="s">
        <v>58</v>
      </c>
      <c r="D86" s="70">
        <v>20</v>
      </c>
      <c r="E86" s="70">
        <v>805</v>
      </c>
      <c r="F86" s="71">
        <v>1064344.6499999999</v>
      </c>
      <c r="G86" s="70">
        <v>5768</v>
      </c>
      <c r="H86" s="72" t="s">
        <v>42</v>
      </c>
      <c r="I86" s="73">
        <v>189.63285593064592</v>
      </c>
      <c r="J86" s="73">
        <v>15.802737994220493</v>
      </c>
      <c r="K86" s="71">
        <f t="shared" si="6"/>
        <v>67351.913977771488</v>
      </c>
      <c r="L86" s="74">
        <v>1052854</v>
      </c>
      <c r="M86" s="75">
        <f t="shared" si="4"/>
        <v>11490.649999999907</v>
      </c>
      <c r="N86" s="76">
        <f t="shared" si="5"/>
        <v>1.0913811411648631E-2</v>
      </c>
    </row>
    <row r="87" spans="1:14" hidden="1">
      <c r="A87">
        <v>2017</v>
      </c>
      <c r="B87">
        <v>8</v>
      </c>
      <c r="C87" t="s">
        <v>58</v>
      </c>
      <c r="D87" s="70">
        <v>16</v>
      </c>
      <c r="E87" s="70">
        <v>657</v>
      </c>
      <c r="F87" s="71">
        <v>1011416.67</v>
      </c>
      <c r="G87" s="70">
        <v>4658</v>
      </c>
      <c r="H87" s="72" t="s">
        <v>42</v>
      </c>
      <c r="I87" s="73">
        <v>153.13970924496337</v>
      </c>
      <c r="J87" s="73">
        <v>12.761642437080281</v>
      </c>
      <c r="K87" s="71">
        <f t="shared" si="6"/>
        <v>79254.427867468185</v>
      </c>
      <c r="L87" s="74">
        <v>934226</v>
      </c>
      <c r="M87" s="75">
        <f t="shared" si="4"/>
        <v>77190.670000000042</v>
      </c>
      <c r="N87" s="76">
        <f t="shared" si="5"/>
        <v>8.2625264122385855E-2</v>
      </c>
    </row>
    <row r="88" spans="1:14" hidden="1">
      <c r="A88">
        <v>2018</v>
      </c>
      <c r="B88">
        <v>8</v>
      </c>
      <c r="C88" t="s">
        <v>58</v>
      </c>
      <c r="D88" s="70">
        <v>17</v>
      </c>
      <c r="E88" s="70">
        <v>716</v>
      </c>
      <c r="F88" s="71">
        <v>905901.5</v>
      </c>
      <c r="G88" s="70">
        <v>4220</v>
      </c>
      <c r="H88" s="72" t="s">
        <v>42</v>
      </c>
      <c r="I88" s="73">
        <v>138.73971082304539</v>
      </c>
      <c r="J88" s="73">
        <v>11.561642568587116</v>
      </c>
      <c r="K88" s="71">
        <f t="shared" si="6"/>
        <v>78354.048278687202</v>
      </c>
      <c r="L88" s="74">
        <v>776181</v>
      </c>
      <c r="M88" s="75">
        <f t="shared" si="4"/>
        <v>129720.5</v>
      </c>
      <c r="N88" s="76">
        <f t="shared" si="5"/>
        <v>0.1671266109322439</v>
      </c>
    </row>
    <row r="89" spans="1:14" hidden="1">
      <c r="A89">
        <v>2019</v>
      </c>
      <c r="B89">
        <v>8</v>
      </c>
      <c r="C89" t="s">
        <v>58</v>
      </c>
      <c r="D89" s="70">
        <v>18</v>
      </c>
      <c r="E89" s="70">
        <v>512</v>
      </c>
      <c r="F89" s="71">
        <v>671177.7</v>
      </c>
      <c r="G89" s="70">
        <v>4564</v>
      </c>
      <c r="H89" s="72" t="s">
        <v>42</v>
      </c>
      <c r="I89" s="73">
        <v>150.0492986247344</v>
      </c>
      <c r="J89" s="73">
        <v>12.504108218727866</v>
      </c>
      <c r="K89" s="71">
        <f t="shared" si="6"/>
        <v>53676.574791215593</v>
      </c>
      <c r="L89" s="74">
        <v>253392</v>
      </c>
      <c r="M89" s="75">
        <f t="shared" si="4"/>
        <v>417785.69999999995</v>
      </c>
      <c r="N89" s="76">
        <f t="shared" si="5"/>
        <v>1.6487722580034097</v>
      </c>
    </row>
    <row r="90" spans="1:14" hidden="1">
      <c r="A90">
        <v>2014</v>
      </c>
      <c r="B90">
        <v>8</v>
      </c>
      <c r="C90" t="s">
        <v>58</v>
      </c>
      <c r="D90" s="70">
        <v>2</v>
      </c>
      <c r="E90" s="70">
        <v>71</v>
      </c>
      <c r="F90" s="71">
        <v>49541</v>
      </c>
      <c r="G90" s="70">
        <v>426</v>
      </c>
      <c r="H90" s="72" t="s">
        <v>44</v>
      </c>
      <c r="I90" s="73">
        <v>14.0054779172079</v>
      </c>
      <c r="J90" s="73">
        <v>1.1671231597673251</v>
      </c>
      <c r="K90" s="71">
        <f t="shared" si="6"/>
        <v>42447.105590704225</v>
      </c>
      <c r="L90" s="74">
        <v>49541</v>
      </c>
      <c r="M90" s="75">
        <f t="shared" si="4"/>
        <v>0</v>
      </c>
      <c r="N90" s="76">
        <f t="shared" si="5"/>
        <v>0</v>
      </c>
    </row>
    <row r="91" spans="1:14" hidden="1">
      <c r="A91">
        <v>2015</v>
      </c>
      <c r="B91">
        <v>8</v>
      </c>
      <c r="C91" t="s">
        <v>58</v>
      </c>
      <c r="D91" s="70">
        <v>1</v>
      </c>
      <c r="E91" s="70">
        <v>67</v>
      </c>
      <c r="F91" s="71">
        <v>50703</v>
      </c>
      <c r="G91" s="70">
        <v>365</v>
      </c>
      <c r="H91" s="72" t="s">
        <v>44</v>
      </c>
      <c r="I91" s="73">
        <v>11.999998684931651</v>
      </c>
      <c r="J91" s="73">
        <v>0.99999989041097093</v>
      </c>
      <c r="K91" s="71">
        <f t="shared" si="6"/>
        <v>50703.005556493154</v>
      </c>
      <c r="L91" s="74">
        <v>50703</v>
      </c>
      <c r="M91" s="75">
        <f t="shared" si="4"/>
        <v>0</v>
      </c>
      <c r="N91" s="76">
        <f t="shared" si="5"/>
        <v>0</v>
      </c>
    </row>
    <row r="92" spans="1:14" hidden="1">
      <c r="A92">
        <v>2016</v>
      </c>
      <c r="B92">
        <v>8</v>
      </c>
      <c r="C92" t="s">
        <v>58</v>
      </c>
      <c r="D92" s="70">
        <v>2</v>
      </c>
      <c r="E92" s="70">
        <v>79</v>
      </c>
      <c r="F92" s="71">
        <v>71369.570000000007</v>
      </c>
      <c r="G92" s="70">
        <v>579</v>
      </c>
      <c r="H92" s="72" t="s">
        <v>44</v>
      </c>
      <c r="I92" s="73">
        <v>19.03561435226144</v>
      </c>
      <c r="J92" s="73">
        <v>1.5863011960217868</v>
      </c>
      <c r="K92" s="71">
        <f t="shared" si="6"/>
        <v>44991.184636930571</v>
      </c>
      <c r="L92" s="74">
        <v>86014</v>
      </c>
      <c r="M92" s="75">
        <f t="shared" si="4"/>
        <v>-14644.429999999993</v>
      </c>
      <c r="N92" s="76">
        <f t="shared" si="5"/>
        <v>-0.17025635361685298</v>
      </c>
    </row>
    <row r="93" spans="1:14" hidden="1">
      <c r="A93">
        <v>2017</v>
      </c>
      <c r="B93">
        <v>8</v>
      </c>
      <c r="C93" t="s">
        <v>58</v>
      </c>
      <c r="D93" s="70">
        <v>3</v>
      </c>
      <c r="E93" s="70">
        <v>119</v>
      </c>
      <c r="F93" s="71">
        <v>110323.47</v>
      </c>
      <c r="G93" s="70">
        <v>822</v>
      </c>
      <c r="H93" s="72" t="s">
        <v>44</v>
      </c>
      <c r="I93" s="73">
        <v>27.024654572640596</v>
      </c>
      <c r="J93" s="73">
        <v>2.2520545477200495</v>
      </c>
      <c r="K93" s="71">
        <f t="shared" si="6"/>
        <v>48987.920879487596</v>
      </c>
      <c r="L93" s="74">
        <v>183877</v>
      </c>
      <c r="M93" s="75">
        <f t="shared" si="4"/>
        <v>-73553.53</v>
      </c>
      <c r="N93" s="84">
        <f t="shared" si="5"/>
        <v>-0.40001484688133915</v>
      </c>
    </row>
    <row r="94" spans="1:14" hidden="1">
      <c r="A94">
        <v>2018</v>
      </c>
      <c r="B94">
        <v>8</v>
      </c>
      <c r="C94" t="s">
        <v>58</v>
      </c>
      <c r="D94" s="70">
        <v>3</v>
      </c>
      <c r="E94" s="70">
        <v>137</v>
      </c>
      <c r="F94" s="71">
        <v>166901.67000000001</v>
      </c>
      <c r="G94" s="70">
        <v>668</v>
      </c>
      <c r="H94" s="72" t="s">
        <v>44</v>
      </c>
      <c r="I94" s="73">
        <v>21.961641428861213</v>
      </c>
      <c r="J94" s="73">
        <v>1.8301367857384345</v>
      </c>
      <c r="K94" s="71">
        <f t="shared" si="6"/>
        <v>91196.281775549098</v>
      </c>
      <c r="L94" s="74">
        <v>176887</v>
      </c>
      <c r="M94" s="75">
        <f t="shared" si="4"/>
        <v>-9985.3299999999872</v>
      </c>
      <c r="N94" s="76">
        <f t="shared" si="5"/>
        <v>-5.6450332698276227E-2</v>
      </c>
    </row>
    <row r="95" spans="1:14" hidden="1">
      <c r="A95">
        <v>2019</v>
      </c>
      <c r="B95">
        <v>8</v>
      </c>
      <c r="C95" t="s">
        <v>58</v>
      </c>
      <c r="D95" s="70">
        <v>3</v>
      </c>
      <c r="E95" s="70">
        <v>207</v>
      </c>
      <c r="F95" s="71">
        <v>176743.79</v>
      </c>
      <c r="G95" s="70">
        <v>791</v>
      </c>
      <c r="H95" s="72" t="s">
        <v>44</v>
      </c>
      <c r="I95" s="73">
        <v>26.005476602139552</v>
      </c>
      <c r="J95" s="73">
        <v>2.1671230501782959</v>
      </c>
      <c r="K95" s="71">
        <f t="shared" si="6"/>
        <v>81556.877901076616</v>
      </c>
      <c r="L95" s="74">
        <v>130108</v>
      </c>
      <c r="M95" s="75">
        <f t="shared" si="4"/>
        <v>46635.790000000008</v>
      </c>
      <c r="N95" s="76">
        <f t="shared" si="5"/>
        <v>0.35843906600670217</v>
      </c>
    </row>
    <row r="96" spans="1:14" hidden="1">
      <c r="A96">
        <v>2014</v>
      </c>
      <c r="B96">
        <v>9</v>
      </c>
      <c r="C96" t="s">
        <v>59</v>
      </c>
      <c r="D96" s="70">
        <v>20</v>
      </c>
      <c r="E96" s="70">
        <v>460</v>
      </c>
      <c r="F96" s="71">
        <v>2712329</v>
      </c>
      <c r="G96" s="70">
        <v>6599</v>
      </c>
      <c r="H96" s="72" t="s">
        <v>42</v>
      </c>
      <c r="I96" s="73">
        <v>216.95340088181908</v>
      </c>
      <c r="J96" s="73">
        <v>18.079450073484924</v>
      </c>
      <c r="K96" s="71">
        <f t="shared" si="6"/>
        <v>150022.76003836337</v>
      </c>
      <c r="L96" s="74">
        <v>2712329</v>
      </c>
      <c r="M96" s="75">
        <f t="shared" si="4"/>
        <v>0</v>
      </c>
      <c r="N96" s="76">
        <f t="shared" si="5"/>
        <v>0</v>
      </c>
    </row>
    <row r="97" spans="1:14" hidden="1">
      <c r="A97">
        <v>2015</v>
      </c>
      <c r="B97">
        <v>9</v>
      </c>
      <c r="C97" t="s">
        <v>59</v>
      </c>
      <c r="D97" s="70">
        <v>20</v>
      </c>
      <c r="E97" s="70">
        <v>560</v>
      </c>
      <c r="F97" s="71">
        <v>2520474</v>
      </c>
      <c r="G97" s="70">
        <v>6238</v>
      </c>
      <c r="H97" s="72" t="s">
        <v>42</v>
      </c>
      <c r="I97" s="73">
        <v>205.0849090317908</v>
      </c>
      <c r="J97" s="73">
        <v>17.090409085982568</v>
      </c>
      <c r="K97" s="71">
        <f t="shared" si="6"/>
        <v>147478.85713673613</v>
      </c>
      <c r="L97" s="74">
        <v>2520474</v>
      </c>
      <c r="M97" s="75">
        <f t="shared" si="4"/>
        <v>0</v>
      </c>
      <c r="N97" s="76">
        <f t="shared" si="5"/>
        <v>0</v>
      </c>
    </row>
    <row r="98" spans="1:14" hidden="1">
      <c r="A98">
        <v>2016</v>
      </c>
      <c r="B98">
        <v>9</v>
      </c>
      <c r="C98" t="s">
        <v>59</v>
      </c>
      <c r="D98" s="70">
        <v>18</v>
      </c>
      <c r="E98" s="70">
        <v>862</v>
      </c>
      <c r="F98" s="71">
        <v>2286283.34</v>
      </c>
      <c r="G98" s="70">
        <v>5702</v>
      </c>
      <c r="H98" s="72" t="s">
        <v>42</v>
      </c>
      <c r="I98" s="73">
        <v>187.46299315474047</v>
      </c>
      <c r="J98" s="73">
        <v>15.621916096228373</v>
      </c>
      <c r="K98" s="71">
        <f t="shared" si="6"/>
        <v>146351.01903741382</v>
      </c>
      <c r="L98" s="74">
        <v>2599381</v>
      </c>
      <c r="M98" s="75">
        <f t="shared" si="4"/>
        <v>-313097.66000000015</v>
      </c>
      <c r="N98" s="76">
        <f t="shared" si="5"/>
        <v>-0.12045085349165827</v>
      </c>
    </row>
    <row r="99" spans="1:14" hidden="1">
      <c r="A99">
        <v>2017</v>
      </c>
      <c r="B99">
        <v>9</v>
      </c>
      <c r="C99" t="s">
        <v>59</v>
      </c>
      <c r="D99" s="70">
        <v>22</v>
      </c>
      <c r="E99" s="70">
        <v>909</v>
      </c>
      <c r="F99" s="71">
        <v>2359319.58</v>
      </c>
      <c r="G99" s="70">
        <v>6234</v>
      </c>
      <c r="H99" s="72" t="s">
        <v>42</v>
      </c>
      <c r="I99" s="73">
        <v>204.95340219688742</v>
      </c>
      <c r="J99" s="73">
        <v>17.079450183073952</v>
      </c>
      <c r="K99" s="71">
        <f t="shared" si="6"/>
        <v>138137.91162540636</v>
      </c>
      <c r="L99" s="74">
        <v>2603368</v>
      </c>
      <c r="M99" s="75">
        <f t="shared" si="4"/>
        <v>-244048.41999999993</v>
      </c>
      <c r="N99" s="76">
        <f t="shared" si="5"/>
        <v>-9.3743343238451085E-2</v>
      </c>
    </row>
    <row r="100" spans="1:14" hidden="1">
      <c r="A100">
        <v>2018</v>
      </c>
      <c r="B100">
        <v>9</v>
      </c>
      <c r="C100" t="s">
        <v>59</v>
      </c>
      <c r="D100" s="70">
        <v>24</v>
      </c>
      <c r="E100" s="70">
        <v>468</v>
      </c>
      <c r="F100" s="71">
        <v>2233775.25</v>
      </c>
      <c r="G100" s="70">
        <v>6176</v>
      </c>
      <c r="H100" s="72" t="s">
        <v>42</v>
      </c>
      <c r="I100" s="73">
        <v>203.04655309078871</v>
      </c>
      <c r="J100" s="73">
        <v>16.920546090899059</v>
      </c>
      <c r="K100" s="71">
        <f t="shared" si="6"/>
        <v>132015.55304420498</v>
      </c>
      <c r="L100" s="74">
        <v>2480480</v>
      </c>
      <c r="M100" s="75">
        <f t="shared" si="4"/>
        <v>-246704.75</v>
      </c>
      <c r="N100" s="76">
        <f t="shared" si="5"/>
        <v>-9.9458471747403729E-2</v>
      </c>
    </row>
    <row r="101" spans="1:14" hidden="1">
      <c r="A101">
        <v>2019</v>
      </c>
      <c r="B101">
        <v>9</v>
      </c>
      <c r="C101" t="s">
        <v>59</v>
      </c>
      <c r="D101" s="70">
        <v>20</v>
      </c>
      <c r="E101" s="70">
        <v>433</v>
      </c>
      <c r="F101" s="71">
        <v>1985798.84</v>
      </c>
      <c r="G101" s="70">
        <v>5538</v>
      </c>
      <c r="H101" s="72" t="s">
        <v>42</v>
      </c>
      <c r="I101" s="73">
        <v>182.07121292370269</v>
      </c>
      <c r="J101" s="73">
        <v>15.172601076975225</v>
      </c>
      <c r="K101" s="71">
        <f t="shared" si="6"/>
        <v>130880.58072082947</v>
      </c>
      <c r="L101" s="74">
        <v>1018176</v>
      </c>
      <c r="M101" s="75">
        <f t="shared" si="4"/>
        <v>967622.84000000008</v>
      </c>
      <c r="N101" s="76">
        <f t="shared" si="5"/>
        <v>0.95034929128166457</v>
      </c>
    </row>
    <row r="102" spans="1:14" hidden="1">
      <c r="A102">
        <v>2015</v>
      </c>
      <c r="B102">
        <v>9</v>
      </c>
      <c r="C102" t="s">
        <v>59</v>
      </c>
      <c r="D102" s="70">
        <v>1</v>
      </c>
      <c r="E102" s="70">
        <v>6</v>
      </c>
      <c r="F102" s="71">
        <v>37206</v>
      </c>
      <c r="G102" s="70">
        <v>122</v>
      </c>
      <c r="H102" s="72" t="s">
        <v>44</v>
      </c>
      <c r="I102" s="73">
        <v>4.0109584645524974</v>
      </c>
      <c r="J102" s="73">
        <v>0</v>
      </c>
      <c r="K102" s="73">
        <v>0</v>
      </c>
      <c r="L102" s="74">
        <v>37206</v>
      </c>
      <c r="M102" s="75">
        <f t="shared" si="4"/>
        <v>0</v>
      </c>
      <c r="N102" s="76">
        <f t="shared" si="5"/>
        <v>0</v>
      </c>
    </row>
    <row r="103" spans="1:14" hidden="1">
      <c r="A103">
        <v>2016</v>
      </c>
      <c r="B103">
        <v>9</v>
      </c>
      <c r="C103" t="s">
        <v>59</v>
      </c>
      <c r="D103" s="70">
        <v>33</v>
      </c>
      <c r="E103" s="70">
        <v>221</v>
      </c>
      <c r="F103" s="71">
        <v>147953.01999999999</v>
      </c>
      <c r="G103" s="70">
        <v>4514</v>
      </c>
      <c r="H103" s="72" t="s">
        <v>44</v>
      </c>
      <c r="I103" s="73">
        <v>148.40546318844238</v>
      </c>
      <c r="J103" s="73">
        <v>12.367121932370198</v>
      </c>
      <c r="K103" s="71">
        <f t="shared" ref="K103:K166" si="7">F103/J103</f>
        <v>11963.415644244749</v>
      </c>
      <c r="L103" s="74">
        <v>131991</v>
      </c>
      <c r="M103" s="75">
        <f t="shared" si="4"/>
        <v>15962.01999999999</v>
      </c>
      <c r="N103" s="76">
        <f t="shared" si="5"/>
        <v>0.12093263934662205</v>
      </c>
    </row>
    <row r="104" spans="1:14" hidden="1">
      <c r="A104">
        <v>2017</v>
      </c>
      <c r="B104">
        <v>9</v>
      </c>
      <c r="C104" t="s">
        <v>59</v>
      </c>
      <c r="D104" s="70">
        <v>39</v>
      </c>
      <c r="E104" s="70">
        <v>332</v>
      </c>
      <c r="F104" s="71">
        <v>175385.12</v>
      </c>
      <c r="G104" s="70">
        <v>7553</v>
      </c>
      <c r="H104" s="72" t="s">
        <v>44</v>
      </c>
      <c r="I104" s="73">
        <v>248.31778100627056</v>
      </c>
      <c r="J104" s="73">
        <v>20.693148417189214</v>
      </c>
      <c r="K104" s="71">
        <f t="shared" si="7"/>
        <v>8475.5164590764998</v>
      </c>
      <c r="L104" s="74">
        <v>134760</v>
      </c>
      <c r="M104" s="75">
        <f t="shared" si="4"/>
        <v>40625.119999999995</v>
      </c>
      <c r="N104" s="76">
        <f t="shared" si="5"/>
        <v>0.30146274859008604</v>
      </c>
    </row>
    <row r="105" spans="1:14" hidden="1">
      <c r="A105">
        <v>2018</v>
      </c>
      <c r="B105">
        <v>9</v>
      </c>
      <c r="C105" t="s">
        <v>59</v>
      </c>
      <c r="D105" s="70">
        <v>35</v>
      </c>
      <c r="E105" s="70">
        <v>324</v>
      </c>
      <c r="F105" s="71">
        <v>226596.72</v>
      </c>
      <c r="G105" s="70">
        <v>8119</v>
      </c>
      <c r="H105" s="72" t="s">
        <v>44</v>
      </c>
      <c r="I105" s="73">
        <v>266.92599814509612</v>
      </c>
      <c r="J105" s="73">
        <v>22.24383317875801</v>
      </c>
      <c r="K105" s="71">
        <f t="shared" si="7"/>
        <v>10186.945666198892</v>
      </c>
      <c r="L105" s="74">
        <v>177689</v>
      </c>
      <c r="M105" s="75">
        <f t="shared" si="4"/>
        <v>48907.72</v>
      </c>
      <c r="N105" s="76">
        <f t="shared" si="5"/>
        <v>0.27524337466022097</v>
      </c>
    </row>
    <row r="106" spans="1:14" hidden="1">
      <c r="A106">
        <v>2019</v>
      </c>
      <c r="B106">
        <v>9</v>
      </c>
      <c r="C106" t="s">
        <v>59</v>
      </c>
      <c r="D106" s="70">
        <v>26</v>
      </c>
      <c r="E106" s="70">
        <v>223</v>
      </c>
      <c r="F106" s="71">
        <v>306055.3</v>
      </c>
      <c r="G106" s="70">
        <v>5389</v>
      </c>
      <c r="H106" s="72" t="s">
        <v>44</v>
      </c>
      <c r="I106" s="73">
        <v>177.17258332355252</v>
      </c>
      <c r="J106" s="73">
        <v>14.764381943629376</v>
      </c>
      <c r="K106" s="71">
        <f t="shared" si="7"/>
        <v>20729.299822269808</v>
      </c>
      <c r="L106" s="74">
        <v>103440</v>
      </c>
      <c r="M106" s="75">
        <f t="shared" si="4"/>
        <v>202615.3</v>
      </c>
      <c r="N106" s="76">
        <f t="shared" si="5"/>
        <v>1.958771268368136</v>
      </c>
    </row>
    <row r="107" spans="1:14" hidden="1">
      <c r="A107">
        <v>2014</v>
      </c>
      <c r="B107">
        <v>10</v>
      </c>
      <c r="C107" t="s">
        <v>60</v>
      </c>
      <c r="D107" s="70">
        <v>388</v>
      </c>
      <c r="E107" s="70">
        <v>7270</v>
      </c>
      <c r="F107" s="71">
        <v>1875280</v>
      </c>
      <c r="G107" s="70">
        <v>83934</v>
      </c>
      <c r="H107" s="72" t="s">
        <v>42</v>
      </c>
      <c r="I107" s="73">
        <v>2759.4736701946663</v>
      </c>
      <c r="J107" s="73">
        <v>229.95613918288885</v>
      </c>
      <c r="K107" s="71">
        <f t="shared" si="7"/>
        <v>8154.9464461505468</v>
      </c>
      <c r="L107" s="74">
        <v>1876564</v>
      </c>
      <c r="M107" s="75">
        <f t="shared" si="4"/>
        <v>-1284</v>
      </c>
      <c r="N107" s="76">
        <f t="shared" si="5"/>
        <v>-6.8422926156528631E-4</v>
      </c>
    </row>
    <row r="108" spans="1:14" hidden="1">
      <c r="A108">
        <v>2015</v>
      </c>
      <c r="B108">
        <v>10</v>
      </c>
      <c r="C108" t="s">
        <v>60</v>
      </c>
      <c r="D108" s="70">
        <v>456</v>
      </c>
      <c r="E108" s="70">
        <v>10779</v>
      </c>
      <c r="F108" s="71">
        <v>2093269</v>
      </c>
      <c r="G108" s="70">
        <v>93437</v>
      </c>
      <c r="H108" s="72" t="s">
        <v>42</v>
      </c>
      <c r="I108" s="73">
        <v>3071.9010332163252</v>
      </c>
      <c r="J108" s="73">
        <v>255.99175276802711</v>
      </c>
      <c r="K108" s="71">
        <f t="shared" si="7"/>
        <v>8177.0954625122804</v>
      </c>
      <c r="L108" s="74">
        <v>2094601</v>
      </c>
      <c r="M108" s="75">
        <f t="shared" si="4"/>
        <v>-1332</v>
      </c>
      <c r="N108" s="76">
        <f t="shared" si="5"/>
        <v>-6.3592063595882943E-4</v>
      </c>
    </row>
    <row r="109" spans="1:14" hidden="1">
      <c r="A109">
        <v>2016</v>
      </c>
      <c r="B109">
        <v>10</v>
      </c>
      <c r="C109" t="s">
        <v>60</v>
      </c>
      <c r="D109" s="70">
        <v>427</v>
      </c>
      <c r="E109" s="70">
        <v>12752</v>
      </c>
      <c r="F109" s="71">
        <v>2248486.25</v>
      </c>
      <c r="G109" s="70">
        <v>91252</v>
      </c>
      <c r="H109" s="72" t="s">
        <v>42</v>
      </c>
      <c r="I109" s="73">
        <v>3000.0654246503645</v>
      </c>
      <c r="J109" s="73">
        <v>250.00545205419704</v>
      </c>
      <c r="K109" s="71">
        <f t="shared" si="7"/>
        <v>8993.7488623750705</v>
      </c>
      <c r="L109" s="74">
        <v>2321331</v>
      </c>
      <c r="M109" s="75">
        <f t="shared" si="4"/>
        <v>-72844.75</v>
      </c>
      <c r="N109" s="76">
        <f t="shared" si="5"/>
        <v>-3.1380595873660412E-2</v>
      </c>
    </row>
    <row r="110" spans="1:14" hidden="1">
      <c r="A110">
        <v>2017</v>
      </c>
      <c r="B110">
        <v>10</v>
      </c>
      <c r="C110" t="s">
        <v>60</v>
      </c>
      <c r="D110" s="70">
        <v>313</v>
      </c>
      <c r="E110" s="70">
        <v>8203</v>
      </c>
      <c r="F110" s="71">
        <v>1845388.15</v>
      </c>
      <c r="G110" s="70">
        <v>64378</v>
      </c>
      <c r="H110" s="72" t="s">
        <v>42</v>
      </c>
      <c r="I110" s="73">
        <v>2116.5367543521365</v>
      </c>
      <c r="J110" s="73">
        <v>176.37806286267804</v>
      </c>
      <c r="K110" s="71">
        <f t="shared" si="7"/>
        <v>10462.685211804126</v>
      </c>
      <c r="L110" s="74">
        <v>2152303</v>
      </c>
      <c r="M110" s="75">
        <f t="shared" si="4"/>
        <v>-306914.85000000009</v>
      </c>
      <c r="N110" s="76">
        <f t="shared" si="5"/>
        <v>-0.14259834697995594</v>
      </c>
    </row>
    <row r="111" spans="1:14" hidden="1">
      <c r="A111">
        <v>2018</v>
      </c>
      <c r="B111">
        <v>10</v>
      </c>
      <c r="C111" t="s">
        <v>60</v>
      </c>
      <c r="D111" s="70">
        <v>274</v>
      </c>
      <c r="E111" s="70">
        <v>7716</v>
      </c>
      <c r="F111" s="71">
        <v>1637644.5</v>
      </c>
      <c r="G111" s="70">
        <v>56784</v>
      </c>
      <c r="H111" s="72" t="s">
        <v>42</v>
      </c>
      <c r="I111" s="73">
        <v>1866.8710282881066</v>
      </c>
      <c r="J111" s="73">
        <v>155.57258569067554</v>
      </c>
      <c r="K111" s="71">
        <f t="shared" si="7"/>
        <v>10526.562200721683</v>
      </c>
      <c r="L111" s="74">
        <v>1872892</v>
      </c>
      <c r="M111" s="75">
        <f t="shared" si="4"/>
        <v>-235247.5</v>
      </c>
      <c r="N111" s="76">
        <f t="shared" si="5"/>
        <v>-0.12560654858902703</v>
      </c>
    </row>
    <row r="112" spans="1:14" hidden="1">
      <c r="A112">
        <v>2019</v>
      </c>
      <c r="B112">
        <v>10</v>
      </c>
      <c r="C112" t="s">
        <v>60</v>
      </c>
      <c r="D112" s="70">
        <v>286</v>
      </c>
      <c r="E112" s="70">
        <v>8907</v>
      </c>
      <c r="F112" s="71">
        <v>1513968.83</v>
      </c>
      <c r="G112" s="70">
        <v>55050</v>
      </c>
      <c r="H112" s="72" t="s">
        <v>42</v>
      </c>
      <c r="I112" s="73">
        <v>1809.8628153574996</v>
      </c>
      <c r="J112" s="73">
        <v>150.82190127979163</v>
      </c>
      <c r="K112" s="71">
        <f t="shared" si="7"/>
        <v>10038.123224500514</v>
      </c>
      <c r="L112" s="74">
        <v>912150</v>
      </c>
      <c r="M112" s="75">
        <f t="shared" si="4"/>
        <v>601818.83000000007</v>
      </c>
      <c r="N112" s="76">
        <f t="shared" si="5"/>
        <v>0.65978055144438974</v>
      </c>
    </row>
    <row r="113" spans="1:14" hidden="1">
      <c r="A113">
        <v>2014</v>
      </c>
      <c r="B113">
        <v>10</v>
      </c>
      <c r="C113" t="s">
        <v>60</v>
      </c>
      <c r="D113" s="70">
        <v>328</v>
      </c>
      <c r="E113" s="70">
        <v>4987</v>
      </c>
      <c r="F113" s="71">
        <v>1687179</v>
      </c>
      <c r="G113" s="70">
        <v>67045</v>
      </c>
      <c r="H113" s="72" t="s">
        <v>44</v>
      </c>
      <c r="I113" s="73">
        <v>2204.2189365239524</v>
      </c>
      <c r="J113" s="73">
        <v>183.68491137699604</v>
      </c>
      <c r="K113" s="71">
        <f t="shared" si="7"/>
        <v>9185.1801400128261</v>
      </c>
      <c r="L113" s="74">
        <v>1685895</v>
      </c>
      <c r="M113" s="75">
        <f t="shared" si="4"/>
        <v>1284</v>
      </c>
      <c r="N113" s="76">
        <f t="shared" si="5"/>
        <v>7.616132677301967E-4</v>
      </c>
    </row>
    <row r="114" spans="1:14" hidden="1">
      <c r="A114">
        <v>2015</v>
      </c>
      <c r="B114">
        <v>10</v>
      </c>
      <c r="C114" t="s">
        <v>60</v>
      </c>
      <c r="D114" s="70">
        <v>494</v>
      </c>
      <c r="E114" s="70">
        <v>7657</v>
      </c>
      <c r="F114" s="71">
        <v>1987876</v>
      </c>
      <c r="G114" s="70">
        <v>88202</v>
      </c>
      <c r="H114" s="72" t="s">
        <v>44</v>
      </c>
      <c r="I114" s="73">
        <v>2899.7914630365522</v>
      </c>
      <c r="J114" s="73">
        <v>241.64928858637936</v>
      </c>
      <c r="K114" s="71">
        <f t="shared" si="7"/>
        <v>8226.2853395052261</v>
      </c>
      <c r="L114" s="74">
        <v>1986544</v>
      </c>
      <c r="M114" s="75">
        <f t="shared" si="4"/>
        <v>1332</v>
      </c>
      <c r="N114" s="76">
        <f t="shared" si="5"/>
        <v>6.7051119934922153E-4</v>
      </c>
    </row>
    <row r="115" spans="1:14" hidden="1">
      <c r="A115">
        <v>2016</v>
      </c>
      <c r="B115">
        <v>10</v>
      </c>
      <c r="C115" t="s">
        <v>60</v>
      </c>
      <c r="D115" s="70">
        <v>422</v>
      </c>
      <c r="E115" s="70">
        <v>7567</v>
      </c>
      <c r="F115" s="71">
        <v>1833889.33</v>
      </c>
      <c r="G115" s="70">
        <v>73363</v>
      </c>
      <c r="H115" s="72" t="s">
        <v>44</v>
      </c>
      <c r="I115" s="73">
        <v>2411.93398225381</v>
      </c>
      <c r="J115" s="73">
        <v>200.99449852115083</v>
      </c>
      <c r="K115" s="71">
        <f t="shared" si="7"/>
        <v>9124.0772433729981</v>
      </c>
      <c r="L115" s="74">
        <v>1908551</v>
      </c>
      <c r="M115" s="75">
        <f t="shared" si="4"/>
        <v>-74661.669999999925</v>
      </c>
      <c r="N115" s="76">
        <f t="shared" si="5"/>
        <v>-3.9119557192865126E-2</v>
      </c>
    </row>
    <row r="116" spans="1:14" hidden="1">
      <c r="A116">
        <v>2017</v>
      </c>
      <c r="B116">
        <v>10</v>
      </c>
      <c r="C116" t="s">
        <v>60</v>
      </c>
      <c r="D116" s="70">
        <v>259</v>
      </c>
      <c r="E116" s="70">
        <v>6069</v>
      </c>
      <c r="F116" s="71">
        <v>1562793.83</v>
      </c>
      <c r="G116" s="70">
        <v>52327</v>
      </c>
      <c r="H116" s="72" t="s">
        <v>44</v>
      </c>
      <c r="I116" s="73">
        <v>1720.3395374970371</v>
      </c>
      <c r="J116" s="73">
        <v>143.36162812475308</v>
      </c>
      <c r="K116" s="71">
        <f t="shared" si="7"/>
        <v>10901.060837841902</v>
      </c>
      <c r="L116" s="74">
        <v>1762073</v>
      </c>
      <c r="M116" s="75">
        <f t="shared" si="4"/>
        <v>-199279.16999999993</v>
      </c>
      <c r="N116" s="76">
        <f t="shared" si="5"/>
        <v>-0.11309359487376512</v>
      </c>
    </row>
    <row r="117" spans="1:14" hidden="1">
      <c r="A117">
        <v>2018</v>
      </c>
      <c r="B117">
        <v>10</v>
      </c>
      <c r="C117" t="s">
        <v>60</v>
      </c>
      <c r="D117" s="70">
        <v>261</v>
      </c>
      <c r="E117" s="70">
        <v>6113</v>
      </c>
      <c r="F117" s="71">
        <v>1591043.8</v>
      </c>
      <c r="G117" s="70">
        <v>53546</v>
      </c>
      <c r="H117" s="72" t="s">
        <v>44</v>
      </c>
      <c r="I117" s="73">
        <v>1760.4162454338361</v>
      </c>
      <c r="J117" s="73">
        <v>146.70135378615302</v>
      </c>
      <c r="K117" s="71">
        <f t="shared" si="7"/>
        <v>10845.460924098008</v>
      </c>
      <c r="L117" s="74">
        <v>1787154</v>
      </c>
      <c r="M117" s="75">
        <f t="shared" si="4"/>
        <v>-196110.19999999995</v>
      </c>
      <c r="N117" s="76">
        <f t="shared" si="5"/>
        <v>-0.10973324067204054</v>
      </c>
    </row>
    <row r="118" spans="1:14" hidden="1">
      <c r="A118">
        <v>2019</v>
      </c>
      <c r="B118">
        <v>10</v>
      </c>
      <c r="C118" t="s">
        <v>60</v>
      </c>
      <c r="D118" s="70">
        <v>312</v>
      </c>
      <c r="E118" s="70">
        <v>6096</v>
      </c>
      <c r="F118" s="71">
        <v>1570985.63</v>
      </c>
      <c r="G118" s="70">
        <v>55211</v>
      </c>
      <c r="H118" s="72" t="s">
        <v>44</v>
      </c>
      <c r="I118" s="73">
        <v>1815.15596546236</v>
      </c>
      <c r="J118" s="73">
        <v>151.26299712186332</v>
      </c>
      <c r="K118" s="71">
        <f t="shared" si="7"/>
        <v>10385.78938598151</v>
      </c>
      <c r="L118" s="74">
        <v>926882</v>
      </c>
      <c r="M118" s="75">
        <f t="shared" si="4"/>
        <v>644103.62999999989</v>
      </c>
      <c r="N118" s="76">
        <f t="shared" si="5"/>
        <v>0.69491437960819169</v>
      </c>
    </row>
    <row r="119" spans="1:14" hidden="1">
      <c r="A119">
        <v>2014</v>
      </c>
      <c r="B119">
        <v>11</v>
      </c>
      <c r="C119" t="s">
        <v>19</v>
      </c>
      <c r="D119" s="72">
        <v>60</v>
      </c>
      <c r="E119" s="72" t="s">
        <v>118</v>
      </c>
      <c r="F119" s="71">
        <v>2171819</v>
      </c>
      <c r="G119" s="72">
        <v>16537</v>
      </c>
      <c r="H119" s="72" t="s">
        <v>42</v>
      </c>
      <c r="I119" s="85">
        <v>543.68213219921836</v>
      </c>
      <c r="J119" s="85">
        <v>45.306844349934863</v>
      </c>
      <c r="K119" s="75">
        <f t="shared" si="7"/>
        <v>47935.781693944489</v>
      </c>
      <c r="L119" s="74">
        <v>2278726</v>
      </c>
      <c r="M119" s="75">
        <f t="shared" si="4"/>
        <v>-106907</v>
      </c>
      <c r="N119" s="76">
        <f t="shared" si="5"/>
        <v>-4.6915250012506987E-2</v>
      </c>
    </row>
    <row r="120" spans="1:14" hidden="1">
      <c r="A120">
        <v>2015</v>
      </c>
      <c r="B120">
        <v>11</v>
      </c>
      <c r="C120" t="s">
        <v>19</v>
      </c>
      <c r="D120" s="72">
        <v>61</v>
      </c>
      <c r="E120" s="72" t="s">
        <v>118</v>
      </c>
      <c r="F120" s="71">
        <v>1943742</v>
      </c>
      <c r="G120" s="72">
        <v>15633</v>
      </c>
      <c r="H120" s="72" t="s">
        <v>42</v>
      </c>
      <c r="I120" s="85">
        <v>513.96158751105895</v>
      </c>
      <c r="J120" s="85">
        <v>42.830132292588246</v>
      </c>
      <c r="K120" s="75">
        <f t="shared" si="7"/>
        <v>45382.582213886009</v>
      </c>
      <c r="L120" s="74">
        <v>2059915</v>
      </c>
      <c r="M120" s="75">
        <f t="shared" si="4"/>
        <v>-116173</v>
      </c>
      <c r="N120" s="76">
        <f t="shared" si="5"/>
        <v>-5.6396987254328457E-2</v>
      </c>
    </row>
    <row r="121" spans="1:14" hidden="1">
      <c r="A121">
        <v>2016</v>
      </c>
      <c r="B121">
        <v>11</v>
      </c>
      <c r="C121" t="s">
        <v>19</v>
      </c>
      <c r="D121" s="72">
        <v>49</v>
      </c>
      <c r="E121" s="72" t="s">
        <v>118</v>
      </c>
      <c r="F121" s="71">
        <v>1647338</v>
      </c>
      <c r="G121" s="72">
        <v>14080</v>
      </c>
      <c r="H121" s="72" t="s">
        <v>42</v>
      </c>
      <c r="I121" s="85">
        <v>462.90405885982915</v>
      </c>
      <c r="J121" s="85">
        <v>38.575338238319098</v>
      </c>
      <c r="K121" s="75">
        <f t="shared" si="7"/>
        <v>42704.434367437498</v>
      </c>
      <c r="L121" s="74">
        <v>1666369</v>
      </c>
      <c r="M121" s="75">
        <f t="shared" si="4"/>
        <v>-19031</v>
      </c>
      <c r="N121" s="76">
        <f t="shared" si="5"/>
        <v>-1.142063972625511E-2</v>
      </c>
    </row>
    <row r="122" spans="1:14" hidden="1">
      <c r="A122">
        <v>2017</v>
      </c>
      <c r="B122">
        <v>11</v>
      </c>
      <c r="C122" t="s">
        <v>19</v>
      </c>
      <c r="D122" s="72">
        <v>56</v>
      </c>
      <c r="E122" s="72" t="s">
        <v>118</v>
      </c>
      <c r="F122" s="71">
        <v>1603617</v>
      </c>
      <c r="G122" s="72">
        <v>13283</v>
      </c>
      <c r="H122" s="72" t="s">
        <v>42</v>
      </c>
      <c r="I122" s="85">
        <v>436.70132200533459</v>
      </c>
      <c r="J122" s="85">
        <v>36.391776833777882</v>
      </c>
      <c r="K122" s="75">
        <f t="shared" si="7"/>
        <v>44065.36694607242</v>
      </c>
      <c r="L122" s="74">
        <v>1593493</v>
      </c>
      <c r="M122" s="75">
        <f t="shared" si="4"/>
        <v>10124</v>
      </c>
      <c r="N122" s="76">
        <f t="shared" si="5"/>
        <v>6.353338232423989E-3</v>
      </c>
    </row>
    <row r="123" spans="1:14" hidden="1">
      <c r="A123">
        <v>2018</v>
      </c>
      <c r="B123">
        <v>11</v>
      </c>
      <c r="C123" t="s">
        <v>19</v>
      </c>
      <c r="D123" s="72">
        <v>46</v>
      </c>
      <c r="E123" s="72" t="s">
        <v>118</v>
      </c>
      <c r="F123" s="71">
        <v>1704233</v>
      </c>
      <c r="G123" s="72">
        <v>13516</v>
      </c>
      <c r="H123" s="72" t="s">
        <v>42</v>
      </c>
      <c r="I123" s="85">
        <v>444.36159513845536</v>
      </c>
      <c r="J123" s="85">
        <v>37.030132928204615</v>
      </c>
      <c r="K123" s="75">
        <f t="shared" si="7"/>
        <v>46022.870166419052</v>
      </c>
      <c r="L123" s="74">
        <v>1704719</v>
      </c>
      <c r="M123" s="75">
        <f t="shared" si="4"/>
        <v>-486</v>
      </c>
      <c r="N123" s="76">
        <f t="shared" si="5"/>
        <v>-2.8509097393764017E-4</v>
      </c>
    </row>
    <row r="124" spans="1:14" hidden="1">
      <c r="A124">
        <v>2019</v>
      </c>
      <c r="B124">
        <v>11</v>
      </c>
      <c r="C124" t="s">
        <v>19</v>
      </c>
      <c r="D124" s="72">
        <v>55</v>
      </c>
      <c r="E124" s="72" t="s">
        <v>118</v>
      </c>
      <c r="F124" s="71">
        <v>2141621</v>
      </c>
      <c r="G124" s="72">
        <v>15034</v>
      </c>
      <c r="H124" s="72" t="s">
        <v>42</v>
      </c>
      <c r="I124" s="85">
        <v>494.26843898428064</v>
      </c>
      <c r="J124" s="85">
        <v>41.189036582023384</v>
      </c>
      <c r="K124" s="75">
        <f t="shared" si="7"/>
        <v>51994.928207053352</v>
      </c>
      <c r="L124" s="74">
        <v>1057429</v>
      </c>
      <c r="M124" s="75">
        <f t="shared" si="4"/>
        <v>1084192</v>
      </c>
      <c r="N124" s="76">
        <f t="shared" si="5"/>
        <v>1.0253095006851525</v>
      </c>
    </row>
    <row r="125" spans="1:14" hidden="1">
      <c r="A125">
        <v>2014</v>
      </c>
      <c r="B125">
        <v>11</v>
      </c>
      <c r="C125" t="s">
        <v>19</v>
      </c>
      <c r="D125" s="72">
        <v>273</v>
      </c>
      <c r="E125" s="72" t="s">
        <v>118</v>
      </c>
      <c r="F125" s="71">
        <v>9506588</v>
      </c>
      <c r="G125" s="72">
        <v>80855</v>
      </c>
      <c r="H125" s="72" t="s">
        <v>44</v>
      </c>
      <c r="I125" s="85">
        <v>2658.2462840278044</v>
      </c>
      <c r="J125" s="85">
        <v>221.52052366898371</v>
      </c>
      <c r="K125" s="75">
        <f t="shared" si="7"/>
        <v>42915.156765364169</v>
      </c>
      <c r="L125" s="74">
        <v>9515268</v>
      </c>
      <c r="M125" s="75">
        <f t="shared" si="4"/>
        <v>-8680</v>
      </c>
      <c r="N125" s="76">
        <f t="shared" si="5"/>
        <v>-9.1221813195382407E-4</v>
      </c>
    </row>
    <row r="126" spans="1:14" hidden="1">
      <c r="A126">
        <v>2015</v>
      </c>
      <c r="B126">
        <v>11</v>
      </c>
      <c r="C126" t="s">
        <v>19</v>
      </c>
      <c r="D126" s="72">
        <v>275</v>
      </c>
      <c r="E126" s="72" t="s">
        <v>118</v>
      </c>
      <c r="F126" s="71">
        <v>9949384</v>
      </c>
      <c r="G126" s="72">
        <v>84716</v>
      </c>
      <c r="H126" s="72" t="s">
        <v>44</v>
      </c>
      <c r="I126" s="85">
        <v>2785.1832564182732</v>
      </c>
      <c r="J126" s="85">
        <v>232.09860470152276</v>
      </c>
      <c r="K126" s="75">
        <f t="shared" si="7"/>
        <v>42867.056494350065</v>
      </c>
      <c r="L126" s="74">
        <v>9923554</v>
      </c>
      <c r="M126" s="75">
        <f t="shared" si="4"/>
        <v>25830</v>
      </c>
      <c r="N126" s="76">
        <f t="shared" si="5"/>
        <v>2.6028981149293891E-3</v>
      </c>
    </row>
    <row r="127" spans="1:14" hidden="1">
      <c r="A127">
        <v>2016</v>
      </c>
      <c r="B127">
        <v>11</v>
      </c>
      <c r="C127" t="s">
        <v>19</v>
      </c>
      <c r="D127" s="72">
        <v>279</v>
      </c>
      <c r="E127" s="72" t="s">
        <v>118</v>
      </c>
      <c r="F127" s="71">
        <v>10114444</v>
      </c>
      <c r="G127" s="72">
        <v>86093</v>
      </c>
      <c r="H127" s="72" t="s">
        <v>44</v>
      </c>
      <c r="I127" s="85">
        <v>2830.4544843337553</v>
      </c>
      <c r="J127" s="85">
        <v>235.87120702781294</v>
      </c>
      <c r="K127" s="75">
        <f t="shared" si="7"/>
        <v>42881.215250691224</v>
      </c>
      <c r="L127" s="74">
        <v>10032271</v>
      </c>
      <c r="M127" s="75">
        <f t="shared" si="4"/>
        <v>82173</v>
      </c>
      <c r="N127" s="76">
        <f t="shared" si="5"/>
        <v>8.1908672522901342E-3</v>
      </c>
    </row>
    <row r="128" spans="1:14" hidden="1">
      <c r="A128">
        <v>2017</v>
      </c>
      <c r="B128">
        <v>11</v>
      </c>
      <c r="C128" t="s">
        <v>19</v>
      </c>
      <c r="D128" s="72">
        <v>280</v>
      </c>
      <c r="E128" s="72" t="s">
        <v>118</v>
      </c>
      <c r="F128" s="71">
        <v>10094242</v>
      </c>
      <c r="G128" s="72">
        <v>85733</v>
      </c>
      <c r="H128" s="72" t="s">
        <v>44</v>
      </c>
      <c r="I128" s="85">
        <v>2818.6188691924526</v>
      </c>
      <c r="J128" s="85">
        <v>234.88490576603772</v>
      </c>
      <c r="K128" s="75">
        <f t="shared" si="7"/>
        <v>42975.26896025661</v>
      </c>
      <c r="L128" s="74">
        <v>10139198</v>
      </c>
      <c r="M128" s="75">
        <f t="shared" si="4"/>
        <v>-44956</v>
      </c>
      <c r="N128" s="76">
        <f t="shared" si="5"/>
        <v>-4.4338812596420351E-3</v>
      </c>
    </row>
    <row r="129" spans="1:14" hidden="1">
      <c r="A129">
        <v>2018</v>
      </c>
      <c r="B129">
        <v>11</v>
      </c>
      <c r="C129" t="s">
        <v>19</v>
      </c>
      <c r="D129" s="72">
        <v>292</v>
      </c>
      <c r="E129" s="72" t="s">
        <v>118</v>
      </c>
      <c r="F129" s="71">
        <v>10367608</v>
      </c>
      <c r="G129" s="72">
        <v>88271</v>
      </c>
      <c r="H129" s="72" t="s">
        <v>44</v>
      </c>
      <c r="I129" s="85">
        <v>2902.0599559386351</v>
      </c>
      <c r="J129" s="85">
        <v>241.83832966155293</v>
      </c>
      <c r="K129" s="75">
        <f t="shared" si="7"/>
        <v>42869.995068644508</v>
      </c>
      <c r="L129" s="74">
        <v>10425238</v>
      </c>
      <c r="M129" s="75">
        <f t="shared" si="4"/>
        <v>-57630</v>
      </c>
      <c r="N129" s="76">
        <f t="shared" si="5"/>
        <v>-5.5279313527422588E-3</v>
      </c>
    </row>
    <row r="130" spans="1:14" hidden="1">
      <c r="A130">
        <v>2019</v>
      </c>
      <c r="B130">
        <v>11</v>
      </c>
      <c r="C130" t="s">
        <v>19</v>
      </c>
      <c r="D130" s="72">
        <v>320</v>
      </c>
      <c r="E130" s="72" t="s">
        <v>118</v>
      </c>
      <c r="F130" s="71">
        <v>11112572</v>
      </c>
      <c r="G130" s="72">
        <v>93936</v>
      </c>
      <c r="H130" s="72" t="s">
        <v>44</v>
      </c>
      <c r="I130" s="85">
        <v>3088.3065108705196</v>
      </c>
      <c r="J130" s="85">
        <v>257.35887590587663</v>
      </c>
      <c r="K130" s="75">
        <f t="shared" si="7"/>
        <v>43179.284028518137</v>
      </c>
      <c r="L130" s="74">
        <v>6383168</v>
      </c>
      <c r="M130" s="75">
        <f t="shared" si="4"/>
        <v>4729404</v>
      </c>
      <c r="N130" s="76">
        <f t="shared" si="5"/>
        <v>0.74091798931189023</v>
      </c>
    </row>
    <row r="131" spans="1:14" hidden="1">
      <c r="A131">
        <v>2014</v>
      </c>
      <c r="B131">
        <v>12</v>
      </c>
      <c r="C131" t="s">
        <v>61</v>
      </c>
      <c r="D131" s="70">
        <v>341</v>
      </c>
      <c r="E131" s="70">
        <v>9599</v>
      </c>
      <c r="F131" s="71">
        <v>1194433</v>
      </c>
      <c r="G131" s="70">
        <v>88729</v>
      </c>
      <c r="H131" s="72" t="s">
        <v>42</v>
      </c>
      <c r="I131" s="73">
        <v>2917.1174885350697</v>
      </c>
      <c r="J131" s="73">
        <v>243.09312404458913</v>
      </c>
      <c r="K131" s="71">
        <f t="shared" si="7"/>
        <v>4913.4791643917997</v>
      </c>
      <c r="L131" s="74">
        <v>1195390</v>
      </c>
      <c r="M131" s="75">
        <f t="shared" si="4"/>
        <v>-957</v>
      </c>
      <c r="N131" s="76">
        <f t="shared" si="5"/>
        <v>-8.005755443830047E-4</v>
      </c>
    </row>
    <row r="132" spans="1:14" hidden="1">
      <c r="A132">
        <v>2015</v>
      </c>
      <c r="B132">
        <v>12</v>
      </c>
      <c r="C132" t="s">
        <v>61</v>
      </c>
      <c r="D132" s="70">
        <v>343</v>
      </c>
      <c r="E132" s="70">
        <v>9321</v>
      </c>
      <c r="F132" s="71">
        <v>1131761</v>
      </c>
      <c r="G132" s="70">
        <v>87539</v>
      </c>
      <c r="H132" s="72" t="s">
        <v>42</v>
      </c>
      <c r="I132" s="73">
        <v>2877.9942051513199</v>
      </c>
      <c r="J132" s="73">
        <v>239.83285042927665</v>
      </c>
      <c r="K132" s="71">
        <f t="shared" si="7"/>
        <v>4718.957382086156</v>
      </c>
      <c r="L132" s="74">
        <v>1133898</v>
      </c>
      <c r="M132" s="75">
        <f t="shared" ref="M132:M195" si="8">F132-L132</f>
        <v>-2137</v>
      </c>
      <c r="N132" s="76">
        <f t="shared" ref="N132:N195" si="9">M132/L132</f>
        <v>-1.8846492365274478E-3</v>
      </c>
    </row>
    <row r="133" spans="1:14" hidden="1">
      <c r="A133">
        <v>2016</v>
      </c>
      <c r="B133">
        <v>12</v>
      </c>
      <c r="C133" t="s">
        <v>61</v>
      </c>
      <c r="D133" s="70">
        <v>370</v>
      </c>
      <c r="E133" s="70">
        <v>9507</v>
      </c>
      <c r="F133" s="71">
        <v>1164360.52</v>
      </c>
      <c r="G133" s="70">
        <v>90653</v>
      </c>
      <c r="H133" s="72" t="s">
        <v>42</v>
      </c>
      <c r="I133" s="73">
        <v>2980.3722761235863</v>
      </c>
      <c r="J133" s="73">
        <v>248.36435634363218</v>
      </c>
      <c r="K133" s="71">
        <f t="shared" si="7"/>
        <v>4688.1144184353616</v>
      </c>
      <c r="L133" s="74">
        <v>1146974</v>
      </c>
      <c r="M133" s="75">
        <f t="shared" si="8"/>
        <v>17386.520000000019</v>
      </c>
      <c r="N133" s="76">
        <f t="shared" si="9"/>
        <v>1.5158599933389963E-2</v>
      </c>
    </row>
    <row r="134" spans="1:14" hidden="1">
      <c r="A134">
        <v>2017</v>
      </c>
      <c r="B134">
        <v>12</v>
      </c>
      <c r="C134" t="s">
        <v>61</v>
      </c>
      <c r="D134" s="70">
        <v>301</v>
      </c>
      <c r="E134" s="70">
        <v>9462</v>
      </c>
      <c r="F134" s="71">
        <v>983278.87</v>
      </c>
      <c r="G134" s="70">
        <v>74354</v>
      </c>
      <c r="H134" s="72" t="s">
        <v>42</v>
      </c>
      <c r="I134" s="73">
        <v>2444.5148006011177</v>
      </c>
      <c r="J134" s="73">
        <v>203.70956671675981</v>
      </c>
      <c r="K134" s="71">
        <f t="shared" si="7"/>
        <v>4826.8664346390888</v>
      </c>
      <c r="L134" s="74">
        <v>954424</v>
      </c>
      <c r="M134" s="75">
        <f t="shared" si="8"/>
        <v>28854.869999999995</v>
      </c>
      <c r="N134" s="76">
        <f t="shared" si="9"/>
        <v>3.023275818713695E-2</v>
      </c>
    </row>
    <row r="135" spans="1:14" hidden="1">
      <c r="A135">
        <v>2018</v>
      </c>
      <c r="B135">
        <v>12</v>
      </c>
      <c r="C135" t="s">
        <v>61</v>
      </c>
      <c r="D135" s="70">
        <v>207</v>
      </c>
      <c r="E135" s="70">
        <v>7467</v>
      </c>
      <c r="F135" s="71">
        <v>866721.1</v>
      </c>
      <c r="G135" s="70">
        <v>58302</v>
      </c>
      <c r="H135" s="72" t="s">
        <v>42</v>
      </c>
      <c r="I135" s="73">
        <v>1916.7778721339319</v>
      </c>
      <c r="J135" s="73">
        <v>159.73148934449432</v>
      </c>
      <c r="K135" s="71">
        <f t="shared" si="7"/>
        <v>5426.1129321265817</v>
      </c>
      <c r="L135" s="74">
        <v>827624</v>
      </c>
      <c r="M135" s="75">
        <f t="shared" si="8"/>
        <v>39097.099999999977</v>
      </c>
      <c r="N135" s="76">
        <f t="shared" si="9"/>
        <v>4.7240171865484779E-2</v>
      </c>
    </row>
    <row r="136" spans="1:14" hidden="1">
      <c r="A136">
        <v>2019</v>
      </c>
      <c r="B136">
        <v>12</v>
      </c>
      <c r="C136" t="s">
        <v>61</v>
      </c>
      <c r="D136" s="70">
        <v>177</v>
      </c>
      <c r="E136" s="70">
        <v>5710</v>
      </c>
      <c r="F136" s="71">
        <v>782577.62</v>
      </c>
      <c r="G136" s="70">
        <v>47092</v>
      </c>
      <c r="H136" s="72" t="s">
        <v>42</v>
      </c>
      <c r="I136" s="73">
        <v>1548.2299673172638</v>
      </c>
      <c r="J136" s="73">
        <v>129.01916394310533</v>
      </c>
      <c r="K136" s="71">
        <f t="shared" si="7"/>
        <v>6065.5920878940115</v>
      </c>
      <c r="L136" s="74">
        <v>402029</v>
      </c>
      <c r="M136" s="75">
        <f t="shared" si="8"/>
        <v>380548.62</v>
      </c>
      <c r="N136" s="76">
        <f t="shared" si="9"/>
        <v>0.94657007330316967</v>
      </c>
    </row>
    <row r="137" spans="1:14" hidden="1">
      <c r="A137">
        <v>2014</v>
      </c>
      <c r="B137">
        <v>12</v>
      </c>
      <c r="C137" t="s">
        <v>61</v>
      </c>
      <c r="D137" s="70">
        <v>335</v>
      </c>
      <c r="E137" s="70">
        <v>9703</v>
      </c>
      <c r="F137" s="71">
        <v>1354010</v>
      </c>
      <c r="G137" s="70">
        <v>93785</v>
      </c>
      <c r="H137" s="72" t="s">
        <v>44</v>
      </c>
      <c r="I137" s="73">
        <v>3083.3421278529177</v>
      </c>
      <c r="J137" s="73">
        <v>256.94517732107647</v>
      </c>
      <c r="K137" s="71">
        <f t="shared" si="7"/>
        <v>5269.645510053846</v>
      </c>
      <c r="L137" s="74">
        <v>1353053</v>
      </c>
      <c r="M137" s="75">
        <f t="shared" si="8"/>
        <v>957</v>
      </c>
      <c r="N137" s="76">
        <f t="shared" si="9"/>
        <v>7.072893670831815E-4</v>
      </c>
    </row>
    <row r="138" spans="1:14" hidden="1">
      <c r="A138">
        <v>2015</v>
      </c>
      <c r="B138">
        <v>12</v>
      </c>
      <c r="C138" t="s">
        <v>61</v>
      </c>
      <c r="D138" s="70">
        <v>367</v>
      </c>
      <c r="E138" s="70">
        <v>10324</v>
      </c>
      <c r="F138" s="71">
        <v>1241322</v>
      </c>
      <c r="G138" s="70">
        <v>96212</v>
      </c>
      <c r="H138" s="72" t="s">
        <v>44</v>
      </c>
      <c r="I138" s="73">
        <v>3163.1338999305317</v>
      </c>
      <c r="J138" s="73">
        <v>263.59449166087762</v>
      </c>
      <c r="K138" s="71">
        <f t="shared" si="7"/>
        <v>4709.2106977599469</v>
      </c>
      <c r="L138" s="74">
        <v>1239185</v>
      </c>
      <c r="M138" s="75">
        <f t="shared" si="8"/>
        <v>2137</v>
      </c>
      <c r="N138" s="76">
        <f t="shared" si="9"/>
        <v>1.7245205518142974E-3</v>
      </c>
    </row>
    <row r="139" spans="1:14" hidden="1">
      <c r="A139">
        <v>2016</v>
      </c>
      <c r="B139">
        <v>12</v>
      </c>
      <c r="C139" t="s">
        <v>61</v>
      </c>
      <c r="D139" s="70">
        <v>389</v>
      </c>
      <c r="E139" s="70">
        <v>11277</v>
      </c>
      <c r="F139" s="71">
        <v>1298618.3799999999</v>
      </c>
      <c r="G139" s="70">
        <v>101158</v>
      </c>
      <c r="H139" s="72" t="s">
        <v>44</v>
      </c>
      <c r="I139" s="73">
        <v>3325.742101288537</v>
      </c>
      <c r="J139" s="73">
        <v>277.14517510737807</v>
      </c>
      <c r="K139" s="71">
        <f t="shared" si="7"/>
        <v>4685.6972324950593</v>
      </c>
      <c r="L139" s="74">
        <v>1285389</v>
      </c>
      <c r="M139" s="75">
        <f t="shared" si="8"/>
        <v>13229.379999999888</v>
      </c>
      <c r="N139" s="76">
        <f t="shared" si="9"/>
        <v>1.0292121684563886E-2</v>
      </c>
    </row>
    <row r="140" spans="1:14" hidden="1">
      <c r="A140">
        <v>2017</v>
      </c>
      <c r="B140">
        <v>12</v>
      </c>
      <c r="C140" t="s">
        <v>61</v>
      </c>
      <c r="D140" s="70">
        <v>381</v>
      </c>
      <c r="E140" s="70">
        <v>11808</v>
      </c>
      <c r="F140" s="71">
        <v>1396375.68</v>
      </c>
      <c r="G140" s="70">
        <v>99826</v>
      </c>
      <c r="H140" s="72" t="s">
        <v>44</v>
      </c>
      <c r="I140" s="73">
        <v>3281.9503252657178</v>
      </c>
      <c r="J140" s="73">
        <v>273.49586043880981</v>
      </c>
      <c r="K140" s="71">
        <f t="shared" si="7"/>
        <v>5105.655631348819</v>
      </c>
      <c r="L140" s="74">
        <v>1401711</v>
      </c>
      <c r="M140" s="75">
        <f t="shared" si="8"/>
        <v>-5335.3200000000652</v>
      </c>
      <c r="N140" s="76">
        <f t="shared" si="9"/>
        <v>-3.8062910257535719E-3</v>
      </c>
    </row>
    <row r="141" spans="1:14" hidden="1">
      <c r="A141">
        <v>2018</v>
      </c>
      <c r="B141">
        <v>12</v>
      </c>
      <c r="C141" t="s">
        <v>61</v>
      </c>
      <c r="D141" s="70">
        <v>336</v>
      </c>
      <c r="E141" s="70">
        <v>11174</v>
      </c>
      <c r="F141" s="71">
        <v>1545161.36</v>
      </c>
      <c r="G141" s="70">
        <v>93436</v>
      </c>
      <c r="H141" s="72" t="s">
        <v>44</v>
      </c>
      <c r="I141" s="73">
        <v>3071.8681565075995</v>
      </c>
      <c r="J141" s="73">
        <v>255.98901304229994</v>
      </c>
      <c r="K141" s="71">
        <f t="shared" si="7"/>
        <v>6036.0456163197741</v>
      </c>
      <c r="L141" s="74">
        <v>1487194</v>
      </c>
      <c r="M141" s="75">
        <f t="shared" si="8"/>
        <v>57967.360000000102</v>
      </c>
      <c r="N141" s="76">
        <f t="shared" si="9"/>
        <v>3.8977672045476315E-2</v>
      </c>
    </row>
    <row r="142" spans="1:14" hidden="1">
      <c r="A142">
        <v>2019</v>
      </c>
      <c r="B142">
        <v>12</v>
      </c>
      <c r="C142" t="s">
        <v>61</v>
      </c>
      <c r="D142" s="70">
        <v>290</v>
      </c>
      <c r="E142" s="70">
        <v>10102</v>
      </c>
      <c r="F142" s="71">
        <v>1482453.86</v>
      </c>
      <c r="G142" s="70">
        <v>78234</v>
      </c>
      <c r="H142" s="72" t="s">
        <v>44</v>
      </c>
      <c r="I142" s="73">
        <v>2572.0764304573777</v>
      </c>
      <c r="J142" s="73">
        <v>214.33970253811481</v>
      </c>
      <c r="K142" s="71">
        <f t="shared" si="7"/>
        <v>6916.3754658863718</v>
      </c>
      <c r="L142" s="74">
        <v>777375</v>
      </c>
      <c r="M142" s="75">
        <f t="shared" si="8"/>
        <v>705078.8600000001</v>
      </c>
      <c r="N142" s="76">
        <f t="shared" si="9"/>
        <v>0.90699965910918168</v>
      </c>
    </row>
    <row r="143" spans="1:14" hidden="1">
      <c r="A143">
        <v>2014</v>
      </c>
      <c r="B143">
        <v>13</v>
      </c>
      <c r="C143" t="s">
        <v>63</v>
      </c>
      <c r="D143" s="70">
        <v>19</v>
      </c>
      <c r="E143" s="70">
        <v>346</v>
      </c>
      <c r="F143" s="71">
        <v>252524</v>
      </c>
      <c r="G143" s="70">
        <v>6024</v>
      </c>
      <c r="H143" s="72" t="s">
        <v>42</v>
      </c>
      <c r="I143" s="73">
        <v>198.04929336446099</v>
      </c>
      <c r="J143" s="73">
        <v>16.504107780371751</v>
      </c>
      <c r="K143" s="71">
        <f t="shared" si="7"/>
        <v>15300.67564756972</v>
      </c>
      <c r="L143" s="74">
        <v>253250</v>
      </c>
      <c r="M143" s="75">
        <f t="shared" si="8"/>
        <v>-726</v>
      </c>
      <c r="N143" s="76">
        <f t="shared" si="9"/>
        <v>-2.8667324777887464E-3</v>
      </c>
    </row>
    <row r="144" spans="1:14" hidden="1">
      <c r="A144">
        <v>2015</v>
      </c>
      <c r="B144">
        <v>13</v>
      </c>
      <c r="C144" t="s">
        <v>63</v>
      </c>
      <c r="D144" s="70">
        <v>26</v>
      </c>
      <c r="E144" s="70">
        <v>295</v>
      </c>
      <c r="F144" s="71">
        <v>247400</v>
      </c>
      <c r="G144" s="70">
        <v>5913</v>
      </c>
      <c r="H144" s="72" t="s">
        <v>42</v>
      </c>
      <c r="I144" s="73">
        <v>194.39997869589274</v>
      </c>
      <c r="J144" s="73">
        <v>16.19999822465773</v>
      </c>
      <c r="K144" s="71">
        <f t="shared" si="7"/>
        <v>15271.606611872145</v>
      </c>
      <c r="L144" s="74">
        <v>247588</v>
      </c>
      <c r="M144" s="75">
        <f t="shared" si="8"/>
        <v>-188</v>
      </c>
      <c r="N144" s="76">
        <f t="shared" si="9"/>
        <v>-7.5932597702635027E-4</v>
      </c>
    </row>
    <row r="145" spans="1:14" hidden="1">
      <c r="A145">
        <v>2016</v>
      </c>
      <c r="B145">
        <v>13</v>
      </c>
      <c r="C145" t="s">
        <v>63</v>
      </c>
      <c r="D145" s="70">
        <v>22</v>
      </c>
      <c r="E145" s="70">
        <v>270</v>
      </c>
      <c r="F145" s="71">
        <v>239574.61</v>
      </c>
      <c r="G145" s="70">
        <v>5949</v>
      </c>
      <c r="H145" s="72" t="s">
        <v>42</v>
      </c>
      <c r="I145" s="73">
        <v>195.58354021002299</v>
      </c>
      <c r="J145" s="73">
        <v>16.298628350835248</v>
      </c>
      <c r="K145" s="71">
        <f t="shared" si="7"/>
        <v>14699.065764495614</v>
      </c>
      <c r="L145" s="74">
        <v>273321</v>
      </c>
      <c r="M145" s="75">
        <f t="shared" si="8"/>
        <v>-33746.390000000014</v>
      </c>
      <c r="N145" s="76">
        <f t="shared" si="9"/>
        <v>-0.12346797355490435</v>
      </c>
    </row>
    <row r="146" spans="1:14" hidden="1">
      <c r="A146">
        <v>2017</v>
      </c>
      <c r="B146">
        <v>13</v>
      </c>
      <c r="C146" t="s">
        <v>63</v>
      </c>
      <c r="D146" s="70">
        <v>23</v>
      </c>
      <c r="E146" s="70">
        <v>335</v>
      </c>
      <c r="F146" s="71">
        <v>335036.65000000002</v>
      </c>
      <c r="G146" s="70">
        <v>6811</v>
      </c>
      <c r="H146" s="72" t="s">
        <v>42</v>
      </c>
      <c r="I146" s="73">
        <v>223.92326313169718</v>
      </c>
      <c r="J146" s="73">
        <v>18.660271927641432</v>
      </c>
      <c r="K146" s="71">
        <f t="shared" si="7"/>
        <v>17954.542747242111</v>
      </c>
      <c r="L146" s="74">
        <v>280260</v>
      </c>
      <c r="M146" s="75">
        <f t="shared" si="8"/>
        <v>54776.650000000023</v>
      </c>
      <c r="N146" s="76">
        <f t="shared" si="9"/>
        <v>0.1954494041247414</v>
      </c>
    </row>
    <row r="147" spans="1:14" hidden="1">
      <c r="A147">
        <v>2018</v>
      </c>
      <c r="B147">
        <v>13</v>
      </c>
      <c r="C147" t="s">
        <v>63</v>
      </c>
      <c r="D147" s="70">
        <v>30</v>
      </c>
      <c r="E147" s="70">
        <v>388</v>
      </c>
      <c r="F147" s="71">
        <v>460366.3</v>
      </c>
      <c r="G147" s="70">
        <v>7572</v>
      </c>
      <c r="H147" s="72" t="s">
        <v>42</v>
      </c>
      <c r="I147" s="73">
        <v>248.94243847206153</v>
      </c>
      <c r="J147" s="73">
        <v>20.745203206005126</v>
      </c>
      <c r="K147" s="71">
        <f t="shared" si="7"/>
        <v>22191.45772776704</v>
      </c>
      <c r="L147" s="74">
        <v>383702</v>
      </c>
      <c r="M147" s="75">
        <f t="shared" si="8"/>
        <v>76664.299999999988</v>
      </c>
      <c r="N147" s="76">
        <f t="shared" si="9"/>
        <v>0.19980166900354959</v>
      </c>
    </row>
    <row r="148" spans="1:14" hidden="1">
      <c r="A148">
        <v>2019</v>
      </c>
      <c r="B148">
        <v>13</v>
      </c>
      <c r="C148" t="s">
        <v>63</v>
      </c>
      <c r="D148" s="70">
        <v>27</v>
      </c>
      <c r="E148" s="70">
        <v>371</v>
      </c>
      <c r="F148" s="71">
        <v>447616.21</v>
      </c>
      <c r="G148" s="70">
        <v>7448</v>
      </c>
      <c r="H148" s="72" t="s">
        <v>42</v>
      </c>
      <c r="I148" s="73">
        <v>244.86572659005736</v>
      </c>
      <c r="J148" s="73">
        <v>20.405477215838115</v>
      </c>
      <c r="K148" s="71">
        <f t="shared" si="7"/>
        <v>21936.081438594039</v>
      </c>
      <c r="L148" s="74">
        <v>150809</v>
      </c>
      <c r="M148" s="75">
        <f t="shared" si="8"/>
        <v>296807.21000000002</v>
      </c>
      <c r="N148" s="76">
        <f t="shared" si="9"/>
        <v>1.9681001133884584</v>
      </c>
    </row>
    <row r="149" spans="1:14" hidden="1">
      <c r="A149">
        <v>2014</v>
      </c>
      <c r="B149">
        <v>13</v>
      </c>
      <c r="C149" t="s">
        <v>63</v>
      </c>
      <c r="D149" s="70">
        <v>168</v>
      </c>
      <c r="E149" s="70">
        <v>2567</v>
      </c>
      <c r="F149" s="71">
        <v>1851648</v>
      </c>
      <c r="G149" s="70">
        <v>47136</v>
      </c>
      <c r="H149" s="72" t="s">
        <v>44</v>
      </c>
      <c r="I149" s="73">
        <v>1549.6765425012009</v>
      </c>
      <c r="J149" s="73">
        <v>129.13971187510006</v>
      </c>
      <c r="K149" s="71">
        <f t="shared" si="7"/>
        <v>14338.331510224034</v>
      </c>
      <c r="L149" s="74">
        <v>1854009</v>
      </c>
      <c r="M149" s="75">
        <f t="shared" si="8"/>
        <v>-2361</v>
      </c>
      <c r="N149" s="76">
        <f t="shared" si="9"/>
        <v>-1.2734566013433591E-3</v>
      </c>
    </row>
    <row r="150" spans="1:14" hidden="1">
      <c r="A150">
        <v>2015</v>
      </c>
      <c r="B150">
        <v>13</v>
      </c>
      <c r="C150" t="s">
        <v>63</v>
      </c>
      <c r="D150" s="70">
        <v>175</v>
      </c>
      <c r="E150" s="70">
        <v>2393</v>
      </c>
      <c r="F150" s="71">
        <v>1875975</v>
      </c>
      <c r="G150" s="70">
        <v>47691</v>
      </c>
      <c r="H150" s="72" t="s">
        <v>44</v>
      </c>
      <c r="I150" s="73">
        <v>1567.9231158440421</v>
      </c>
      <c r="J150" s="73">
        <v>130.66025965367018</v>
      </c>
      <c r="K150" s="71">
        <f t="shared" si="7"/>
        <v>14357.655533308171</v>
      </c>
      <c r="L150" s="74">
        <v>1876246</v>
      </c>
      <c r="M150" s="75">
        <f t="shared" si="8"/>
        <v>-271</v>
      </c>
      <c r="N150" s="76">
        <f t="shared" si="9"/>
        <v>-1.4443734989974663E-4</v>
      </c>
    </row>
    <row r="151" spans="1:14" hidden="1">
      <c r="A151">
        <v>2016</v>
      </c>
      <c r="B151">
        <v>13</v>
      </c>
      <c r="C151" t="s">
        <v>63</v>
      </c>
      <c r="D151" s="70">
        <v>118</v>
      </c>
      <c r="E151" s="70">
        <v>1622</v>
      </c>
      <c r="F151" s="71">
        <v>1260628.03</v>
      </c>
      <c r="G151" s="70">
        <v>32168</v>
      </c>
      <c r="H151" s="72" t="s">
        <v>44</v>
      </c>
      <c r="I151" s="73">
        <v>1057.5779662928255</v>
      </c>
      <c r="J151" s="73">
        <v>88.131497191068789</v>
      </c>
      <c r="K151" s="71">
        <f t="shared" si="7"/>
        <v>14303.944335212673</v>
      </c>
      <c r="L151" s="74">
        <v>1781707</v>
      </c>
      <c r="M151" s="75">
        <f t="shared" si="8"/>
        <v>-521078.97</v>
      </c>
      <c r="N151" s="77">
        <f t="shared" si="9"/>
        <v>-0.29246052802172295</v>
      </c>
    </row>
    <row r="152" spans="1:14" hidden="1">
      <c r="A152">
        <v>2017</v>
      </c>
      <c r="B152">
        <v>13</v>
      </c>
      <c r="C152" t="s">
        <v>63</v>
      </c>
      <c r="D152" s="70">
        <v>109</v>
      </c>
      <c r="E152" s="70">
        <v>1336</v>
      </c>
      <c r="F152" s="71">
        <v>1018823.08</v>
      </c>
      <c r="G152" s="70">
        <v>25865</v>
      </c>
      <c r="H152" s="72" t="s">
        <v>44</v>
      </c>
      <c r="I152" s="73">
        <v>850.3560711938552</v>
      </c>
      <c r="J152" s="73">
        <v>70.863005932821267</v>
      </c>
      <c r="K152" s="71">
        <f t="shared" si="7"/>
        <v>14377.361877166952</v>
      </c>
      <c r="L152" s="74">
        <v>1364166</v>
      </c>
      <c r="M152" s="75">
        <f t="shared" si="8"/>
        <v>-345342.92000000004</v>
      </c>
      <c r="N152" s="77">
        <f t="shared" si="9"/>
        <v>-0.2531531499832132</v>
      </c>
    </row>
    <row r="153" spans="1:14" hidden="1">
      <c r="A153">
        <v>2018</v>
      </c>
      <c r="B153">
        <v>13</v>
      </c>
      <c r="C153" t="s">
        <v>63</v>
      </c>
      <c r="D153" s="70">
        <v>120</v>
      </c>
      <c r="E153" s="70">
        <v>1444</v>
      </c>
      <c r="F153" s="71">
        <v>1444177.37</v>
      </c>
      <c r="G153" s="70">
        <v>30199</v>
      </c>
      <c r="H153" s="72" t="s">
        <v>44</v>
      </c>
      <c r="I153" s="73">
        <v>992.84372681164643</v>
      </c>
      <c r="J153" s="73">
        <v>82.736977234303865</v>
      </c>
      <c r="K153" s="71">
        <f t="shared" si="7"/>
        <v>17455.041485383452</v>
      </c>
      <c r="L153" s="74">
        <v>1416792</v>
      </c>
      <c r="M153" s="75">
        <f t="shared" si="8"/>
        <v>27385.370000000112</v>
      </c>
      <c r="N153" s="76">
        <f t="shared" si="9"/>
        <v>1.9329139351436282E-2</v>
      </c>
    </row>
    <row r="154" spans="1:14" hidden="1">
      <c r="A154">
        <v>2019</v>
      </c>
      <c r="B154">
        <v>13</v>
      </c>
      <c r="C154" t="s">
        <v>63</v>
      </c>
      <c r="D154" s="70">
        <v>140</v>
      </c>
      <c r="E154" s="70">
        <v>1557</v>
      </c>
      <c r="F154" s="71">
        <v>1822084.26</v>
      </c>
      <c r="G154" s="70">
        <v>32977</v>
      </c>
      <c r="H154" s="72" t="s">
        <v>44</v>
      </c>
      <c r="I154" s="73">
        <v>1084.1752236520304</v>
      </c>
      <c r="J154" s="73">
        <v>90.347935304335863</v>
      </c>
      <c r="K154" s="71">
        <f t="shared" si="7"/>
        <v>20167.414494446748</v>
      </c>
      <c r="L154" s="74">
        <v>633535</v>
      </c>
      <c r="M154" s="75">
        <f t="shared" si="8"/>
        <v>1188549.26</v>
      </c>
      <c r="N154" s="76">
        <f t="shared" si="9"/>
        <v>1.876059349522915</v>
      </c>
    </row>
    <row r="155" spans="1:14" hidden="1">
      <c r="A155">
        <v>2014</v>
      </c>
      <c r="B155">
        <v>14</v>
      </c>
      <c r="C155" t="s">
        <v>64</v>
      </c>
      <c r="D155" s="70">
        <v>200</v>
      </c>
      <c r="E155" s="70">
        <v>6717</v>
      </c>
      <c r="F155" s="71">
        <v>5065550</v>
      </c>
      <c r="G155" s="70">
        <v>59738</v>
      </c>
      <c r="H155" s="72" t="s">
        <v>42</v>
      </c>
      <c r="I155" s="73">
        <v>1963.9888258642384</v>
      </c>
      <c r="J155" s="73">
        <v>163.66573548868652</v>
      </c>
      <c r="K155" s="71">
        <f t="shared" si="7"/>
        <v>30950.583424654324</v>
      </c>
      <c r="L155" s="74">
        <v>5071220</v>
      </c>
      <c r="M155" s="75">
        <f t="shared" si="8"/>
        <v>-5670</v>
      </c>
      <c r="N155" s="76">
        <f t="shared" si="9"/>
        <v>-1.118074151782017E-3</v>
      </c>
    </row>
    <row r="156" spans="1:14" hidden="1">
      <c r="A156">
        <v>2015</v>
      </c>
      <c r="B156">
        <v>14</v>
      </c>
      <c r="C156" t="s">
        <v>64</v>
      </c>
      <c r="D156" s="70">
        <v>158</v>
      </c>
      <c r="E156" s="70">
        <v>3723</v>
      </c>
      <c r="F156" s="71">
        <v>3253069</v>
      </c>
      <c r="G156" s="70">
        <v>46032</v>
      </c>
      <c r="H156" s="72" t="s">
        <v>42</v>
      </c>
      <c r="I156" s="73">
        <v>1513.3806560678734</v>
      </c>
      <c r="J156" s="73">
        <v>126.11505467232278</v>
      </c>
      <c r="K156" s="71">
        <f t="shared" si="7"/>
        <v>25794.454186712719</v>
      </c>
      <c r="L156" s="74">
        <v>3257305</v>
      </c>
      <c r="M156" s="75">
        <f t="shared" si="8"/>
        <v>-4236</v>
      </c>
      <c r="N156" s="76">
        <f t="shared" si="9"/>
        <v>-1.3004615778995211E-3</v>
      </c>
    </row>
    <row r="157" spans="1:14" hidden="1">
      <c r="A157">
        <v>2016</v>
      </c>
      <c r="B157">
        <v>14</v>
      </c>
      <c r="C157" t="s">
        <v>64</v>
      </c>
      <c r="D157" s="70">
        <v>144</v>
      </c>
      <c r="E157" s="70">
        <v>3143</v>
      </c>
      <c r="F157" s="71">
        <v>2301478.12</v>
      </c>
      <c r="G157" s="70">
        <v>41369</v>
      </c>
      <c r="H157" s="72" t="s">
        <v>42</v>
      </c>
      <c r="I157" s="73">
        <v>1360.0765632792807</v>
      </c>
      <c r="J157" s="73">
        <v>113.33971360660672</v>
      </c>
      <c r="K157" s="71">
        <f t="shared" si="7"/>
        <v>20306.016724095938</v>
      </c>
      <c r="L157" s="74">
        <v>2583581</v>
      </c>
      <c r="M157" s="75">
        <f t="shared" si="8"/>
        <v>-282102.87999999989</v>
      </c>
      <c r="N157" s="76">
        <f t="shared" si="9"/>
        <v>-0.10919064662574926</v>
      </c>
    </row>
    <row r="158" spans="1:14" hidden="1">
      <c r="A158">
        <v>2017</v>
      </c>
      <c r="B158">
        <v>14</v>
      </c>
      <c r="C158" t="s">
        <v>64</v>
      </c>
      <c r="D158" s="70">
        <v>145</v>
      </c>
      <c r="E158" s="70">
        <v>2694</v>
      </c>
      <c r="F158" s="71">
        <v>1920995.27</v>
      </c>
      <c r="G158" s="70">
        <v>40269</v>
      </c>
      <c r="H158" s="72" t="s">
        <v>42</v>
      </c>
      <c r="I158" s="73">
        <v>1323.9121836808565</v>
      </c>
      <c r="J158" s="73">
        <v>110.32601530673804</v>
      </c>
      <c r="K158" s="71">
        <f t="shared" si="7"/>
        <v>17411.988139507084</v>
      </c>
      <c r="L158" s="74">
        <v>2133501</v>
      </c>
      <c r="M158" s="75">
        <f t="shared" si="8"/>
        <v>-212505.72999999998</v>
      </c>
      <c r="N158" s="76">
        <f t="shared" si="9"/>
        <v>-9.9604232667338796E-2</v>
      </c>
    </row>
    <row r="159" spans="1:14" hidden="1">
      <c r="A159">
        <v>2018</v>
      </c>
      <c r="B159">
        <v>14</v>
      </c>
      <c r="C159" t="s">
        <v>64</v>
      </c>
      <c r="D159" s="70">
        <v>157</v>
      </c>
      <c r="E159" s="70">
        <v>3051</v>
      </c>
      <c r="F159" s="71">
        <v>2087431.65</v>
      </c>
      <c r="G159" s="70">
        <v>45579</v>
      </c>
      <c r="H159" s="72" t="s">
        <v>42</v>
      </c>
      <c r="I159" s="73">
        <v>1498.4875070150676</v>
      </c>
      <c r="J159" s="73">
        <v>124.87395891792231</v>
      </c>
      <c r="K159" s="71">
        <f t="shared" si="7"/>
        <v>16716.308733128546</v>
      </c>
      <c r="L159" s="74">
        <v>2177605</v>
      </c>
      <c r="M159" s="75">
        <f t="shared" si="8"/>
        <v>-90173.350000000093</v>
      </c>
      <c r="N159" s="76">
        <f t="shared" si="9"/>
        <v>-4.1409415389843475E-2</v>
      </c>
    </row>
    <row r="160" spans="1:14" hidden="1">
      <c r="A160">
        <v>2019</v>
      </c>
      <c r="B160">
        <v>14</v>
      </c>
      <c r="C160" t="s">
        <v>64</v>
      </c>
      <c r="D160" s="70">
        <v>175</v>
      </c>
      <c r="E160" s="70">
        <v>4593</v>
      </c>
      <c r="F160" s="71">
        <v>3728295.5</v>
      </c>
      <c r="G160" s="70">
        <v>53083</v>
      </c>
      <c r="H160" s="72" t="s">
        <v>42</v>
      </c>
      <c r="I160" s="73">
        <v>1745.1943292937722</v>
      </c>
      <c r="J160" s="73">
        <v>145.43286077448101</v>
      </c>
      <c r="K160" s="71">
        <f t="shared" si="7"/>
        <v>25635.853411295895</v>
      </c>
      <c r="L160" s="74">
        <v>1860549</v>
      </c>
      <c r="M160" s="75">
        <f t="shared" si="8"/>
        <v>1867746.5</v>
      </c>
      <c r="N160" s="76">
        <f t="shared" si="9"/>
        <v>1.0038684818298256</v>
      </c>
    </row>
    <row r="161" spans="1:14" hidden="1">
      <c r="A161">
        <v>2014</v>
      </c>
      <c r="B161">
        <v>14</v>
      </c>
      <c r="C161" t="s">
        <v>64</v>
      </c>
      <c r="D161" s="70">
        <v>351</v>
      </c>
      <c r="E161" s="70">
        <v>11398</v>
      </c>
      <c r="F161" s="71">
        <v>7912200</v>
      </c>
      <c r="G161" s="70">
        <v>104311</v>
      </c>
      <c r="H161" s="72" t="s">
        <v>44</v>
      </c>
      <c r="I161" s="73">
        <v>3429.4023639011107</v>
      </c>
      <c r="J161" s="73">
        <v>285.78353032509256</v>
      </c>
      <c r="K161" s="71">
        <f t="shared" si="7"/>
        <v>27685.990130360173</v>
      </c>
      <c r="L161" s="74">
        <v>7906530</v>
      </c>
      <c r="M161" s="75">
        <f t="shared" si="8"/>
        <v>5670</v>
      </c>
      <c r="N161" s="76">
        <f t="shared" si="9"/>
        <v>7.1712875306866606E-4</v>
      </c>
    </row>
    <row r="162" spans="1:14" hidden="1">
      <c r="A162">
        <v>2015</v>
      </c>
      <c r="B162">
        <v>14</v>
      </c>
      <c r="C162" t="s">
        <v>64</v>
      </c>
      <c r="D162" s="70">
        <v>285</v>
      </c>
      <c r="E162" s="70">
        <v>7867</v>
      </c>
      <c r="F162" s="71">
        <v>6081066</v>
      </c>
      <c r="G162" s="70">
        <v>85589</v>
      </c>
      <c r="H162" s="72" t="s">
        <v>44</v>
      </c>
      <c r="I162" s="73">
        <v>2813.8846231359316</v>
      </c>
      <c r="J162" s="73">
        <v>234.49038526132765</v>
      </c>
      <c r="K162" s="71">
        <f t="shared" si="7"/>
        <v>25933.114456795149</v>
      </c>
      <c r="L162" s="74">
        <v>6076830</v>
      </c>
      <c r="M162" s="75">
        <f t="shared" si="8"/>
        <v>4236</v>
      </c>
      <c r="N162" s="76">
        <f t="shared" si="9"/>
        <v>6.9707396784178598E-4</v>
      </c>
    </row>
    <row r="163" spans="1:14" hidden="1">
      <c r="A163">
        <v>2016</v>
      </c>
      <c r="B163">
        <v>14</v>
      </c>
      <c r="C163" t="s">
        <v>64</v>
      </c>
      <c r="D163" s="70">
        <v>278</v>
      </c>
      <c r="E163" s="70">
        <v>6644</v>
      </c>
      <c r="F163" s="71">
        <v>4812900.3499999996</v>
      </c>
      <c r="G163" s="70">
        <v>78634</v>
      </c>
      <c r="H163" s="72" t="s">
        <v>44</v>
      </c>
      <c r="I163" s="73">
        <v>2585.2271139477134</v>
      </c>
      <c r="J163" s="73">
        <v>215.43559282897613</v>
      </c>
      <c r="K163" s="71">
        <f t="shared" si="7"/>
        <v>22340.321238472083</v>
      </c>
      <c r="L163" s="74">
        <v>5121893</v>
      </c>
      <c r="M163" s="75">
        <f t="shared" si="8"/>
        <v>-308992.65000000037</v>
      </c>
      <c r="N163" s="76">
        <f t="shared" si="9"/>
        <v>-6.0327822154816663E-2</v>
      </c>
    </row>
    <row r="164" spans="1:14" hidden="1">
      <c r="A164">
        <v>2017</v>
      </c>
      <c r="B164">
        <v>14</v>
      </c>
      <c r="C164" t="s">
        <v>64</v>
      </c>
      <c r="D164" s="70">
        <v>275</v>
      </c>
      <c r="E164" s="70">
        <v>5808</v>
      </c>
      <c r="F164" s="71">
        <v>4124124.75</v>
      </c>
      <c r="G164" s="70">
        <v>75907</v>
      </c>
      <c r="H164" s="72" t="s">
        <v>44</v>
      </c>
      <c r="I164" s="73">
        <v>2495.5723292523476</v>
      </c>
      <c r="J164" s="73">
        <v>207.96436077102896</v>
      </c>
      <c r="K164" s="71">
        <f t="shared" si="7"/>
        <v>19830.920715019562</v>
      </c>
      <c r="L164" s="74">
        <v>4443505</v>
      </c>
      <c r="M164" s="75">
        <f t="shared" si="8"/>
        <v>-319380.25</v>
      </c>
      <c r="N164" s="76">
        <f t="shared" si="9"/>
        <v>-7.1875748986442015E-2</v>
      </c>
    </row>
    <row r="165" spans="1:14" hidden="1">
      <c r="A165">
        <v>2018</v>
      </c>
      <c r="B165">
        <v>14</v>
      </c>
      <c r="C165" t="s">
        <v>64</v>
      </c>
      <c r="D165" s="70">
        <v>274</v>
      </c>
      <c r="E165" s="70">
        <v>5926</v>
      </c>
      <c r="F165" s="71">
        <v>4157558.51</v>
      </c>
      <c r="G165" s="70">
        <v>81489</v>
      </c>
      <c r="H165" s="72" t="s">
        <v>44</v>
      </c>
      <c r="I165" s="73">
        <v>2679.0901173599873</v>
      </c>
      <c r="J165" s="73">
        <v>223.25750977999894</v>
      </c>
      <c r="K165" s="71">
        <f t="shared" si="7"/>
        <v>18622.256040107746</v>
      </c>
      <c r="L165" s="74">
        <v>4115516</v>
      </c>
      <c r="M165" s="75">
        <f t="shared" si="8"/>
        <v>42042.509999999776</v>
      </c>
      <c r="N165" s="76">
        <f t="shared" si="9"/>
        <v>1.0215610873581776E-2</v>
      </c>
    </row>
    <row r="166" spans="1:14" hidden="1">
      <c r="A166">
        <v>2019</v>
      </c>
      <c r="B166">
        <v>14</v>
      </c>
      <c r="C166" t="s">
        <v>64</v>
      </c>
      <c r="D166" s="70">
        <v>305</v>
      </c>
      <c r="E166" s="70">
        <v>6882</v>
      </c>
      <c r="F166" s="71">
        <v>4966769.26</v>
      </c>
      <c r="G166" s="70">
        <v>88859</v>
      </c>
      <c r="H166" s="72" t="s">
        <v>44</v>
      </c>
      <c r="I166" s="73">
        <v>2921.3914606694289</v>
      </c>
      <c r="J166" s="73">
        <v>243.44928838911906</v>
      </c>
      <c r="K166" s="71">
        <f t="shared" si="7"/>
        <v>20401.658566614191</v>
      </c>
      <c r="L166" s="74">
        <v>2600592</v>
      </c>
      <c r="M166" s="75">
        <f t="shared" si="8"/>
        <v>2366177.2599999998</v>
      </c>
      <c r="N166" s="76">
        <f t="shared" si="9"/>
        <v>0.90986100857035623</v>
      </c>
    </row>
    <row r="167" spans="1:14" hidden="1">
      <c r="A167">
        <v>2014</v>
      </c>
      <c r="B167">
        <v>15</v>
      </c>
      <c r="C167" t="s">
        <v>65</v>
      </c>
      <c r="D167" s="70">
        <v>27</v>
      </c>
      <c r="E167" s="70">
        <v>455</v>
      </c>
      <c r="F167" s="71">
        <v>634548</v>
      </c>
      <c r="G167" s="70">
        <v>8015</v>
      </c>
      <c r="H167" s="72" t="s">
        <v>42</v>
      </c>
      <c r="I167" s="73">
        <v>263.50682043760872</v>
      </c>
      <c r="J167" s="73">
        <v>21.95890170313406</v>
      </c>
      <c r="K167" s="71">
        <f t="shared" ref="K167:K190" si="10">F167/J167</f>
        <v>28897.073659628197</v>
      </c>
      <c r="L167" s="74">
        <v>634548</v>
      </c>
      <c r="M167" s="75">
        <f t="shared" si="8"/>
        <v>0</v>
      </c>
      <c r="N167" s="76">
        <f t="shared" si="9"/>
        <v>0</v>
      </c>
    </row>
    <row r="168" spans="1:14" hidden="1">
      <c r="A168">
        <v>2015</v>
      </c>
      <c r="B168">
        <v>15</v>
      </c>
      <c r="C168" t="s">
        <v>65</v>
      </c>
      <c r="D168" s="70">
        <v>33</v>
      </c>
      <c r="E168" s="70">
        <v>412</v>
      </c>
      <c r="F168" s="71">
        <v>649393</v>
      </c>
      <c r="G168" s="70">
        <v>8673</v>
      </c>
      <c r="H168" s="72" t="s">
        <v>42</v>
      </c>
      <c r="I168" s="73">
        <v>285.13969477921154</v>
      </c>
      <c r="J168" s="73">
        <v>23.761641231600962</v>
      </c>
      <c r="K168" s="71">
        <f t="shared" si="10"/>
        <v>27329.467424849532</v>
      </c>
      <c r="L168" s="74">
        <v>649393</v>
      </c>
      <c r="M168" s="75">
        <f t="shared" si="8"/>
        <v>0</v>
      </c>
      <c r="N168" s="76">
        <f t="shared" si="9"/>
        <v>0</v>
      </c>
    </row>
    <row r="169" spans="1:14" hidden="1">
      <c r="A169">
        <v>2016</v>
      </c>
      <c r="B169">
        <v>15</v>
      </c>
      <c r="C169" t="s">
        <v>65</v>
      </c>
      <c r="D169" s="70">
        <v>45</v>
      </c>
      <c r="E169" s="70">
        <v>567</v>
      </c>
      <c r="F169" s="71">
        <v>854365.94</v>
      </c>
      <c r="G169" s="70">
        <v>11769</v>
      </c>
      <c r="H169" s="72" t="s">
        <v>42</v>
      </c>
      <c r="I169" s="73">
        <v>386.9259849944126</v>
      </c>
      <c r="J169" s="73">
        <v>32.243832082867719</v>
      </c>
      <c r="K169" s="71">
        <f t="shared" si="10"/>
        <v>26497.034775651078</v>
      </c>
      <c r="L169" s="74">
        <v>855280</v>
      </c>
      <c r="M169" s="75">
        <f t="shared" si="8"/>
        <v>-914.06000000005588</v>
      </c>
      <c r="N169" s="76">
        <f t="shared" si="9"/>
        <v>-1.0687260312412963E-3</v>
      </c>
    </row>
    <row r="170" spans="1:14" hidden="1">
      <c r="A170">
        <v>2017</v>
      </c>
      <c r="B170">
        <v>15</v>
      </c>
      <c r="C170" t="s">
        <v>65</v>
      </c>
      <c r="D170" s="70">
        <v>48</v>
      </c>
      <c r="E170" s="70">
        <v>2565</v>
      </c>
      <c r="F170" s="71">
        <v>1039828.65</v>
      </c>
      <c r="G170" s="70">
        <v>14574</v>
      </c>
      <c r="H170" s="72" t="s">
        <v>42</v>
      </c>
      <c r="I170" s="73">
        <v>479.14515297039418</v>
      </c>
      <c r="J170" s="73">
        <v>39.928762747532851</v>
      </c>
      <c r="K170" s="71">
        <f t="shared" si="10"/>
        <v>26042.095433178674</v>
      </c>
      <c r="L170" s="74">
        <v>984678</v>
      </c>
      <c r="M170" s="75">
        <f t="shared" si="8"/>
        <v>55150.650000000023</v>
      </c>
      <c r="N170" s="76">
        <f t="shared" si="9"/>
        <v>5.6008817095537851E-2</v>
      </c>
    </row>
    <row r="171" spans="1:14" hidden="1">
      <c r="A171">
        <v>2018</v>
      </c>
      <c r="B171">
        <v>15</v>
      </c>
      <c r="C171" t="s">
        <v>65</v>
      </c>
      <c r="D171" s="70">
        <v>64</v>
      </c>
      <c r="E171" s="70">
        <v>3507</v>
      </c>
      <c r="F171" s="71">
        <v>1177055.3999999999</v>
      </c>
      <c r="G171" s="70">
        <v>17078</v>
      </c>
      <c r="H171" s="72" t="s">
        <v>42</v>
      </c>
      <c r="I171" s="73">
        <v>561.46843161989796</v>
      </c>
      <c r="J171" s="73">
        <v>46.789035968324832</v>
      </c>
      <c r="K171" s="71">
        <f t="shared" si="10"/>
        <v>25156.649963825734</v>
      </c>
      <c r="L171" s="74">
        <v>1079540</v>
      </c>
      <c r="M171" s="75">
        <f t="shared" si="8"/>
        <v>97515.399999999907</v>
      </c>
      <c r="N171" s="76">
        <f t="shared" si="9"/>
        <v>9.0330511143635162E-2</v>
      </c>
    </row>
    <row r="172" spans="1:14" hidden="1">
      <c r="A172">
        <v>2019</v>
      </c>
      <c r="B172">
        <v>15</v>
      </c>
      <c r="C172" t="s">
        <v>65</v>
      </c>
      <c r="D172" s="70">
        <v>95</v>
      </c>
      <c r="E172" s="70">
        <v>16523</v>
      </c>
      <c r="F172" s="71">
        <v>1724228.89</v>
      </c>
      <c r="G172" s="70">
        <v>24279</v>
      </c>
      <c r="H172" s="72" t="s">
        <v>42</v>
      </c>
      <c r="I172" s="73">
        <v>798.21361115467278</v>
      </c>
      <c r="J172" s="73">
        <v>66.51780092955606</v>
      </c>
      <c r="K172" s="71">
        <f t="shared" si="10"/>
        <v>25921.315285603014</v>
      </c>
      <c r="L172" s="74">
        <v>729222</v>
      </c>
      <c r="M172" s="75">
        <f t="shared" si="8"/>
        <v>995006.8899999999</v>
      </c>
      <c r="N172" s="76">
        <f t="shared" si="9"/>
        <v>1.3644773333772156</v>
      </c>
    </row>
    <row r="173" spans="1:14" hidden="1">
      <c r="A173">
        <v>2014</v>
      </c>
      <c r="B173">
        <v>15</v>
      </c>
      <c r="C173" t="s">
        <v>65</v>
      </c>
      <c r="D173" s="70">
        <v>73</v>
      </c>
      <c r="E173" s="70">
        <v>932</v>
      </c>
      <c r="F173" s="71">
        <v>1401339</v>
      </c>
      <c r="G173" s="70">
        <v>19901</v>
      </c>
      <c r="H173" s="72" t="s">
        <v>44</v>
      </c>
      <c r="I173" s="73">
        <v>654.2793803529446</v>
      </c>
      <c r="J173" s="73">
        <v>54.523281696078719</v>
      </c>
      <c r="K173" s="71">
        <f t="shared" si="10"/>
        <v>25701.662783456108</v>
      </c>
      <c r="L173" s="74">
        <v>1401339</v>
      </c>
      <c r="M173" s="75">
        <f t="shared" si="8"/>
        <v>0</v>
      </c>
      <c r="N173" s="76">
        <f t="shared" si="9"/>
        <v>0</v>
      </c>
    </row>
    <row r="174" spans="1:14" hidden="1">
      <c r="A174">
        <v>2015</v>
      </c>
      <c r="B174">
        <v>15</v>
      </c>
      <c r="C174" t="s">
        <v>65</v>
      </c>
      <c r="D174" s="70">
        <v>55</v>
      </c>
      <c r="E174" s="70">
        <v>603</v>
      </c>
      <c r="F174" s="71">
        <v>973573</v>
      </c>
      <c r="G174" s="70">
        <v>13848</v>
      </c>
      <c r="H174" s="72" t="s">
        <v>44</v>
      </c>
      <c r="I174" s="73">
        <v>455.27666243543428</v>
      </c>
      <c r="J174" s="73">
        <v>37.939721869619525</v>
      </c>
      <c r="K174" s="71">
        <f t="shared" si="10"/>
        <v>25661.047367339685</v>
      </c>
      <c r="L174" s="74">
        <v>973573</v>
      </c>
      <c r="M174" s="75">
        <f t="shared" si="8"/>
        <v>0</v>
      </c>
      <c r="N174" s="76">
        <f t="shared" si="9"/>
        <v>0</v>
      </c>
    </row>
    <row r="175" spans="1:14" hidden="1">
      <c r="A175">
        <v>2016</v>
      </c>
      <c r="B175">
        <v>15</v>
      </c>
      <c r="C175" t="s">
        <v>65</v>
      </c>
      <c r="D175" s="70">
        <v>73</v>
      </c>
      <c r="E175" s="70">
        <v>910</v>
      </c>
      <c r="F175" s="71">
        <v>1304666.45</v>
      </c>
      <c r="G175" s="70">
        <v>18625</v>
      </c>
      <c r="H175" s="72" t="s">
        <v>44</v>
      </c>
      <c r="I175" s="73">
        <v>612.32870001877257</v>
      </c>
      <c r="J175" s="73">
        <v>51.027391668231047</v>
      </c>
      <c r="K175" s="71">
        <f t="shared" si="10"/>
        <v>25567.96276169976</v>
      </c>
      <c r="L175" s="74">
        <v>1343054</v>
      </c>
      <c r="M175" s="75">
        <f t="shared" si="8"/>
        <v>-38387.550000000047</v>
      </c>
      <c r="N175" s="76">
        <f t="shared" si="9"/>
        <v>-2.8582283363141055E-2</v>
      </c>
    </row>
    <row r="176" spans="1:14" hidden="1">
      <c r="A176">
        <v>2017</v>
      </c>
      <c r="B176">
        <v>15</v>
      </c>
      <c r="C176" t="s">
        <v>65</v>
      </c>
      <c r="D176" s="70">
        <v>83</v>
      </c>
      <c r="E176" s="70">
        <v>3373</v>
      </c>
      <c r="F176" s="71">
        <v>1548313.21</v>
      </c>
      <c r="G176" s="70">
        <v>23048</v>
      </c>
      <c r="H176" s="72" t="s">
        <v>44</v>
      </c>
      <c r="I176" s="73">
        <v>757.74238271316358</v>
      </c>
      <c r="J176" s="73">
        <v>63.145198559430298</v>
      </c>
      <c r="K176" s="71">
        <f t="shared" si="10"/>
        <v>24519.888215139203</v>
      </c>
      <c r="L176" s="74">
        <v>1527016</v>
      </c>
      <c r="M176" s="75">
        <f t="shared" si="8"/>
        <v>21297.209999999963</v>
      </c>
      <c r="N176" s="76">
        <f t="shared" si="9"/>
        <v>1.3946946200956612E-2</v>
      </c>
    </row>
    <row r="177" spans="1:14" hidden="1">
      <c r="A177">
        <v>2018</v>
      </c>
      <c r="B177">
        <v>15</v>
      </c>
      <c r="C177" t="s">
        <v>65</v>
      </c>
      <c r="D177" s="70">
        <v>105</v>
      </c>
      <c r="E177" s="70">
        <v>5005</v>
      </c>
      <c r="F177" s="71">
        <v>1862786.89</v>
      </c>
      <c r="G177" s="70">
        <v>28637</v>
      </c>
      <c r="H177" s="72" t="s">
        <v>44</v>
      </c>
      <c r="I177" s="73">
        <v>941.4903077818841</v>
      </c>
      <c r="J177" s="73">
        <v>78.457525648490346</v>
      </c>
      <c r="K177" s="71">
        <f t="shared" si="10"/>
        <v>23742.615824334793</v>
      </c>
      <c r="L177" s="74">
        <v>1838077</v>
      </c>
      <c r="M177" s="75">
        <f t="shared" si="8"/>
        <v>24709.889999999898</v>
      </c>
      <c r="N177" s="76">
        <f t="shared" si="9"/>
        <v>1.3443337792703949E-2</v>
      </c>
    </row>
    <row r="178" spans="1:14" hidden="1">
      <c r="A178">
        <v>2019</v>
      </c>
      <c r="B178">
        <v>15</v>
      </c>
      <c r="C178" t="s">
        <v>65</v>
      </c>
      <c r="D178" s="70">
        <v>129</v>
      </c>
      <c r="E178" s="70">
        <v>21879</v>
      </c>
      <c r="F178" s="71">
        <v>2190949.59</v>
      </c>
      <c r="G178" s="70">
        <v>33253</v>
      </c>
      <c r="H178" s="72" t="s">
        <v>44</v>
      </c>
      <c r="I178" s="73">
        <v>1093.2491952603621</v>
      </c>
      <c r="J178" s="73">
        <v>91.104099605030171</v>
      </c>
      <c r="K178" s="71">
        <f t="shared" si="10"/>
        <v>24048.858388355446</v>
      </c>
      <c r="L178" s="74">
        <v>1070714</v>
      </c>
      <c r="M178" s="75">
        <f t="shared" si="8"/>
        <v>1120235.5899999999</v>
      </c>
      <c r="N178" s="76">
        <f t="shared" si="9"/>
        <v>1.0462509969982645</v>
      </c>
    </row>
    <row r="179" spans="1:14" hidden="1">
      <c r="A179">
        <v>2014</v>
      </c>
      <c r="B179">
        <v>16</v>
      </c>
      <c r="C179" t="s">
        <v>38</v>
      </c>
      <c r="D179" s="70">
        <v>3320</v>
      </c>
      <c r="E179" s="70">
        <v>180857</v>
      </c>
      <c r="F179" s="71">
        <v>187319997</v>
      </c>
      <c r="G179" s="70">
        <v>1116550</v>
      </c>
      <c r="H179" s="72" t="s">
        <v>42</v>
      </c>
      <c r="I179" s="73">
        <v>36708.489127836809</v>
      </c>
      <c r="J179" s="73">
        <v>3059.0407606530675</v>
      </c>
      <c r="K179" s="71">
        <f t="shared" si="10"/>
        <v>61234.88101544926</v>
      </c>
      <c r="L179" s="74">
        <v>187341674</v>
      </c>
      <c r="M179" s="75">
        <f t="shared" si="8"/>
        <v>-21677</v>
      </c>
      <c r="N179" s="76">
        <f t="shared" si="9"/>
        <v>-1.1570837143261569E-4</v>
      </c>
    </row>
    <row r="180" spans="1:14" hidden="1">
      <c r="A180">
        <v>2015</v>
      </c>
      <c r="B180">
        <v>16</v>
      </c>
      <c r="C180" t="s">
        <v>38</v>
      </c>
      <c r="D180" s="70">
        <v>3378</v>
      </c>
      <c r="E180" s="70">
        <v>211834</v>
      </c>
      <c r="F180" s="71">
        <v>194688502</v>
      </c>
      <c r="G180" s="70">
        <v>1156764</v>
      </c>
      <c r="H180" s="72" t="s">
        <v>42</v>
      </c>
      <c r="I180" s="73">
        <v>38030.593092537747</v>
      </c>
      <c r="J180" s="73">
        <v>3169.2160910448124</v>
      </c>
      <c r="K180" s="71">
        <f t="shared" si="10"/>
        <v>61431.122525891253</v>
      </c>
      <c r="L180" s="74">
        <v>194701200</v>
      </c>
      <c r="M180" s="75">
        <f t="shared" si="8"/>
        <v>-12698</v>
      </c>
      <c r="N180" s="76">
        <f t="shared" si="9"/>
        <v>-6.5217882581103764E-5</v>
      </c>
    </row>
    <row r="181" spans="1:14" hidden="1">
      <c r="A181">
        <v>2016</v>
      </c>
      <c r="B181">
        <v>16</v>
      </c>
      <c r="C181" t="s">
        <v>38</v>
      </c>
      <c r="D181" s="70">
        <v>3371</v>
      </c>
      <c r="E181" s="70">
        <v>216253</v>
      </c>
      <c r="F181" s="71">
        <v>196933814</v>
      </c>
      <c r="G181" s="70">
        <v>1156997</v>
      </c>
      <c r="H181" s="72" t="s">
        <v>42</v>
      </c>
      <c r="I181" s="73">
        <v>38038.253365670862</v>
      </c>
      <c r="J181" s="73">
        <v>3169.8544471392383</v>
      </c>
      <c r="K181" s="71">
        <f t="shared" si="10"/>
        <v>62127.084156097699</v>
      </c>
      <c r="L181" s="74">
        <v>199577591</v>
      </c>
      <c r="M181" s="75">
        <f t="shared" si="8"/>
        <v>-2643777</v>
      </c>
      <c r="N181" s="76">
        <f t="shared" si="9"/>
        <v>-1.3246862970702959E-2</v>
      </c>
    </row>
    <row r="182" spans="1:14" hidden="1">
      <c r="A182">
        <v>2017</v>
      </c>
      <c r="B182">
        <v>16</v>
      </c>
      <c r="C182" t="s">
        <v>38</v>
      </c>
      <c r="D182" s="70">
        <v>3377</v>
      </c>
      <c r="E182" s="70">
        <v>204616</v>
      </c>
      <c r="F182" s="71">
        <v>203777117.5</v>
      </c>
      <c r="G182" s="70">
        <v>1167833</v>
      </c>
      <c r="H182" s="72" t="s">
        <v>42</v>
      </c>
      <c r="I182" s="73">
        <v>38394.505381424067</v>
      </c>
      <c r="J182" s="73">
        <v>3199.5421151186724</v>
      </c>
      <c r="K182" s="71">
        <f t="shared" si="10"/>
        <v>63689.462481865725</v>
      </c>
      <c r="L182" s="74">
        <v>205883118</v>
      </c>
      <c r="M182" s="75">
        <f t="shared" si="8"/>
        <v>-2106000.5</v>
      </c>
      <c r="N182" s="76">
        <f t="shared" si="9"/>
        <v>-1.0229107274351654E-2</v>
      </c>
    </row>
    <row r="183" spans="1:14" hidden="1">
      <c r="A183">
        <v>2018</v>
      </c>
      <c r="B183">
        <v>16</v>
      </c>
      <c r="C183" t="s">
        <v>38</v>
      </c>
      <c r="D183" s="70">
        <v>3458</v>
      </c>
      <c r="E183" s="70">
        <v>253073</v>
      </c>
      <c r="F183" s="71">
        <v>212800586.83000001</v>
      </c>
      <c r="G183" s="70">
        <v>1168238</v>
      </c>
      <c r="H183" s="72" t="s">
        <v>42</v>
      </c>
      <c r="I183" s="73">
        <v>38407.820448458035</v>
      </c>
      <c r="J183" s="73">
        <v>3200.6517040381696</v>
      </c>
      <c r="K183" s="71">
        <f t="shared" si="10"/>
        <v>66486.64288010959</v>
      </c>
      <c r="L183" s="74">
        <v>213217066</v>
      </c>
      <c r="M183" s="75">
        <f t="shared" si="8"/>
        <v>-416479.16999998689</v>
      </c>
      <c r="N183" s="76">
        <f t="shared" si="9"/>
        <v>-1.953310669794072E-3</v>
      </c>
    </row>
    <row r="184" spans="1:14" hidden="1">
      <c r="A184">
        <v>2019</v>
      </c>
      <c r="B184">
        <v>16</v>
      </c>
      <c r="C184" t="s">
        <v>38</v>
      </c>
      <c r="D184" s="70">
        <v>3505</v>
      </c>
      <c r="E184" s="70">
        <v>262322</v>
      </c>
      <c r="F184" s="71">
        <v>214159119.5</v>
      </c>
      <c r="G184" s="70">
        <v>1192407</v>
      </c>
      <c r="H184" s="72" t="s">
        <v>42</v>
      </c>
      <c r="I184" s="73">
        <v>39202.417621652865</v>
      </c>
      <c r="J184" s="73">
        <v>3266.8681351377386</v>
      </c>
      <c r="K184" s="71">
        <f t="shared" si="10"/>
        <v>65554.871100106568</v>
      </c>
      <c r="L184" s="74">
        <v>119791328</v>
      </c>
      <c r="M184" s="75">
        <f t="shared" si="8"/>
        <v>94367791.5</v>
      </c>
      <c r="N184" s="76">
        <f t="shared" si="9"/>
        <v>0.7877681387754546</v>
      </c>
    </row>
    <row r="185" spans="1:14" hidden="1">
      <c r="A185">
        <v>2014</v>
      </c>
      <c r="B185">
        <v>16</v>
      </c>
      <c r="C185" t="s">
        <v>38</v>
      </c>
      <c r="D185" s="70">
        <v>378</v>
      </c>
      <c r="E185" s="70">
        <v>18375</v>
      </c>
      <c r="F185" s="71">
        <v>31277197</v>
      </c>
      <c r="G185" s="70">
        <v>124253</v>
      </c>
      <c r="H185" s="72" t="s">
        <v>44</v>
      </c>
      <c r="I185" s="73">
        <v>4085.0296893118148</v>
      </c>
      <c r="J185" s="73">
        <v>340.41914077598454</v>
      </c>
      <c r="K185" s="71">
        <f t="shared" si="10"/>
        <v>91878.491111585885</v>
      </c>
      <c r="L185" s="74">
        <v>31255520</v>
      </c>
      <c r="M185" s="75">
        <f t="shared" si="8"/>
        <v>21677</v>
      </c>
      <c r="N185" s="76">
        <f t="shared" si="9"/>
        <v>6.9354149283070636E-4</v>
      </c>
    </row>
    <row r="186" spans="1:14" hidden="1">
      <c r="A186">
        <v>2015</v>
      </c>
      <c r="B186">
        <v>16</v>
      </c>
      <c r="C186" t="s">
        <v>38</v>
      </c>
      <c r="D186" s="70">
        <v>379</v>
      </c>
      <c r="E186" s="70">
        <v>21137</v>
      </c>
      <c r="F186" s="71">
        <v>33629460</v>
      </c>
      <c r="G186" s="70">
        <v>127564</v>
      </c>
      <c r="H186" s="72" t="s">
        <v>44</v>
      </c>
      <c r="I186" s="73">
        <v>4193.8844719030712</v>
      </c>
      <c r="J186" s="73">
        <v>349.49037265858925</v>
      </c>
      <c r="K186" s="71">
        <f t="shared" si="10"/>
        <v>96224.281499313292</v>
      </c>
      <c r="L186" s="74">
        <v>33616762</v>
      </c>
      <c r="M186" s="75">
        <f t="shared" si="8"/>
        <v>12698</v>
      </c>
      <c r="N186" s="76">
        <f t="shared" si="9"/>
        <v>3.7772822974443525E-4</v>
      </c>
    </row>
    <row r="187" spans="1:14" hidden="1">
      <c r="A187">
        <v>2016</v>
      </c>
      <c r="B187">
        <v>16</v>
      </c>
      <c r="C187" t="s">
        <v>38</v>
      </c>
      <c r="D187" s="70">
        <v>370</v>
      </c>
      <c r="E187" s="70">
        <v>22027</v>
      </c>
      <c r="F187" s="71">
        <v>33120649.949999999</v>
      </c>
      <c r="G187" s="70">
        <v>123419</v>
      </c>
      <c r="H187" s="72" t="s">
        <v>44</v>
      </c>
      <c r="I187" s="73">
        <v>4057.6105142344641</v>
      </c>
      <c r="J187" s="73">
        <v>338.13420951953867</v>
      </c>
      <c r="K187" s="71">
        <f t="shared" si="10"/>
        <v>97951.195169106853</v>
      </c>
      <c r="L187" s="74">
        <v>33849579</v>
      </c>
      <c r="M187" s="75">
        <f t="shared" si="8"/>
        <v>-728929.05000000075</v>
      </c>
      <c r="N187" s="76">
        <f t="shared" si="9"/>
        <v>-2.1534360885256527E-2</v>
      </c>
    </row>
    <row r="188" spans="1:14" hidden="1">
      <c r="A188">
        <v>2017</v>
      </c>
      <c r="B188">
        <v>16</v>
      </c>
      <c r="C188" t="s">
        <v>38</v>
      </c>
      <c r="D188" s="70">
        <v>393</v>
      </c>
      <c r="E188" s="70">
        <v>22624</v>
      </c>
      <c r="F188" s="71">
        <v>36027735.539999999</v>
      </c>
      <c r="G188" s="70">
        <v>129173</v>
      </c>
      <c r="H188" s="72" t="s">
        <v>44</v>
      </c>
      <c r="I188" s="73">
        <v>4246.783096242948</v>
      </c>
      <c r="J188" s="73">
        <v>353.89859135357898</v>
      </c>
      <c r="K188" s="71">
        <f t="shared" si="10"/>
        <v>101802.42708003549</v>
      </c>
      <c r="L188" s="74">
        <v>36433831</v>
      </c>
      <c r="M188" s="75">
        <f t="shared" si="8"/>
        <v>-406095.46000000089</v>
      </c>
      <c r="N188" s="76">
        <f t="shared" si="9"/>
        <v>-1.1146109230182269E-2</v>
      </c>
    </row>
    <row r="189" spans="1:14" hidden="1">
      <c r="A189">
        <v>2018</v>
      </c>
      <c r="B189">
        <v>16</v>
      </c>
      <c r="C189" t="s">
        <v>38</v>
      </c>
      <c r="D189" s="70">
        <v>417</v>
      </c>
      <c r="E189" s="70">
        <v>23159</v>
      </c>
      <c r="F189" s="71">
        <v>39294321.140000001</v>
      </c>
      <c r="G189" s="70">
        <v>137753</v>
      </c>
      <c r="H189" s="72" t="s">
        <v>44</v>
      </c>
      <c r="I189" s="73">
        <v>4528.8652571106568</v>
      </c>
      <c r="J189" s="73">
        <v>377.40543809255473</v>
      </c>
      <c r="K189" s="71">
        <f t="shared" si="10"/>
        <v>104116.99772689411</v>
      </c>
      <c r="L189" s="74">
        <v>39375091</v>
      </c>
      <c r="M189" s="75">
        <f t="shared" si="8"/>
        <v>-80769.859999999404</v>
      </c>
      <c r="N189" s="76">
        <f t="shared" si="9"/>
        <v>-2.0512932909792997E-3</v>
      </c>
    </row>
    <row r="190" spans="1:14" hidden="1">
      <c r="A190">
        <v>2019</v>
      </c>
      <c r="B190">
        <v>16</v>
      </c>
      <c r="C190" t="s">
        <v>38</v>
      </c>
      <c r="D190" s="70">
        <v>425</v>
      </c>
      <c r="E190" s="70">
        <v>24415</v>
      </c>
      <c r="F190" s="71">
        <v>35453691.600000001</v>
      </c>
      <c r="G190" s="70">
        <v>134561</v>
      </c>
      <c r="H190" s="72" t="s">
        <v>44</v>
      </c>
      <c r="I190" s="73">
        <v>4423.9228028577754</v>
      </c>
      <c r="J190" s="73">
        <v>368.66023357148129</v>
      </c>
      <c r="K190" s="71">
        <f t="shared" si="10"/>
        <v>96169.015183802607</v>
      </c>
      <c r="L190" s="74">
        <v>19999924</v>
      </c>
      <c r="M190" s="75">
        <f t="shared" si="8"/>
        <v>15453767.600000001</v>
      </c>
      <c r="N190" s="76">
        <f t="shared" si="9"/>
        <v>0.77269131622700171</v>
      </c>
    </row>
    <row r="191" spans="1:14" hidden="1">
      <c r="A191">
        <v>2014</v>
      </c>
      <c r="B191">
        <v>17</v>
      </c>
      <c r="C191" t="s">
        <v>69</v>
      </c>
      <c r="D191" s="70">
        <v>2</v>
      </c>
      <c r="E191" s="70">
        <v>7</v>
      </c>
      <c r="F191" s="71">
        <v>242</v>
      </c>
      <c r="G191" s="70">
        <v>154</v>
      </c>
      <c r="H191" s="72" t="s">
        <v>42</v>
      </c>
      <c r="I191" s="73">
        <v>5.0630131437793819</v>
      </c>
      <c r="J191" s="73">
        <v>0</v>
      </c>
      <c r="K191" s="73">
        <v>0</v>
      </c>
      <c r="L191" s="74">
        <v>242</v>
      </c>
      <c r="M191" s="75">
        <f t="shared" si="8"/>
        <v>0</v>
      </c>
      <c r="N191" s="76">
        <f t="shared" si="9"/>
        <v>0</v>
      </c>
    </row>
    <row r="192" spans="1:14" hidden="1">
      <c r="A192">
        <v>2016</v>
      </c>
      <c r="B192">
        <v>17</v>
      </c>
      <c r="C192" t="s">
        <v>69</v>
      </c>
      <c r="D192" s="70">
        <v>1</v>
      </c>
      <c r="E192" s="70">
        <v>1</v>
      </c>
      <c r="F192" s="71">
        <v>0</v>
      </c>
      <c r="G192" s="70">
        <v>31</v>
      </c>
      <c r="H192" s="72" t="s">
        <v>42</v>
      </c>
      <c r="I192" s="73">
        <v>1.0191779705010444</v>
      </c>
      <c r="J192" s="73">
        <v>0</v>
      </c>
      <c r="K192" s="73">
        <v>0</v>
      </c>
      <c r="L192" s="74">
        <v>0</v>
      </c>
      <c r="M192" s="75">
        <f t="shared" si="8"/>
        <v>0</v>
      </c>
      <c r="N192" s="76" t="s">
        <v>118</v>
      </c>
    </row>
    <row r="193" spans="1:14" hidden="1">
      <c r="A193">
        <v>2017</v>
      </c>
      <c r="B193">
        <v>17</v>
      </c>
      <c r="C193" t="s">
        <v>69</v>
      </c>
      <c r="D193" s="70">
        <v>11</v>
      </c>
      <c r="E193" s="70">
        <v>20</v>
      </c>
      <c r="F193" s="71">
        <v>8907.86</v>
      </c>
      <c r="G193" s="70">
        <v>606</v>
      </c>
      <c r="H193" s="72" t="s">
        <v>42</v>
      </c>
      <c r="I193" s="73">
        <v>19.923285487859125</v>
      </c>
      <c r="J193" s="73">
        <v>1.6602737906549272</v>
      </c>
      <c r="K193" s="71">
        <f>F193/J193</f>
        <v>5365.2958024990094</v>
      </c>
      <c r="L193" s="74">
        <v>8909</v>
      </c>
      <c r="M193" s="75">
        <f t="shared" si="8"/>
        <v>-1.1399999999994179</v>
      </c>
      <c r="N193" s="76">
        <f t="shared" si="9"/>
        <v>-1.2796048939268357E-4</v>
      </c>
    </row>
    <row r="194" spans="1:14" hidden="1">
      <c r="A194">
        <v>2018</v>
      </c>
      <c r="B194">
        <v>17</v>
      </c>
      <c r="C194" t="s">
        <v>69</v>
      </c>
      <c r="D194" s="70">
        <v>4</v>
      </c>
      <c r="E194" s="70">
        <v>12</v>
      </c>
      <c r="F194" s="71">
        <v>3514.42</v>
      </c>
      <c r="G194" s="70">
        <v>182</v>
      </c>
      <c r="H194" s="72" t="s">
        <v>42</v>
      </c>
      <c r="I194" s="73">
        <v>5.983560988102905</v>
      </c>
      <c r="J194" s="73">
        <v>0</v>
      </c>
      <c r="K194" s="73">
        <v>0</v>
      </c>
      <c r="L194" s="74">
        <v>2394</v>
      </c>
      <c r="M194" s="75">
        <f t="shared" si="8"/>
        <v>1120.42</v>
      </c>
      <c r="N194" s="76">
        <f t="shared" si="9"/>
        <v>0.46801169590643277</v>
      </c>
    </row>
    <row r="195" spans="1:14" hidden="1">
      <c r="A195">
        <v>2019</v>
      </c>
      <c r="B195">
        <v>17</v>
      </c>
      <c r="C195" t="s">
        <v>69</v>
      </c>
      <c r="D195" s="70">
        <v>4</v>
      </c>
      <c r="E195" s="70">
        <v>25</v>
      </c>
      <c r="F195" s="71">
        <v>18842.46</v>
      </c>
      <c r="G195" s="70">
        <v>430</v>
      </c>
      <c r="H195" s="72" t="s">
        <v>42</v>
      </c>
      <c r="I195" s="73">
        <v>14.13698475211126</v>
      </c>
      <c r="J195" s="73">
        <v>1.1780820626759383</v>
      </c>
      <c r="K195" s="71">
        <f t="shared" ref="K195:K207" si="11">F195/J195</f>
        <v>15994.182915577674</v>
      </c>
      <c r="L195" s="74">
        <v>18489</v>
      </c>
      <c r="M195" s="75">
        <f t="shared" si="8"/>
        <v>353.45999999999913</v>
      </c>
      <c r="N195" s="76">
        <f t="shared" si="9"/>
        <v>1.9117312996917039E-2</v>
      </c>
    </row>
    <row r="196" spans="1:14" ht="7.5" customHeight="1">
      <c r="A196">
        <v>2014</v>
      </c>
      <c r="B196">
        <v>18</v>
      </c>
      <c r="C196" t="s">
        <v>68</v>
      </c>
      <c r="D196" s="70">
        <v>771</v>
      </c>
      <c r="E196" s="70">
        <v>6688</v>
      </c>
      <c r="F196" s="71">
        <v>19701389</v>
      </c>
      <c r="G196" s="70">
        <v>139259</v>
      </c>
      <c r="H196" s="72" t="s">
        <v>42</v>
      </c>
      <c r="I196" s="73">
        <v>4578.3775804517718</v>
      </c>
      <c r="J196" s="73">
        <v>381.53146503764765</v>
      </c>
      <c r="K196" s="71">
        <f t="shared" si="11"/>
        <v>51637.651951080792</v>
      </c>
      <c r="L196" s="74">
        <v>19703389</v>
      </c>
      <c r="M196" s="75">
        <f t="shared" ref="M196:M219" si="12">F196-L196</f>
        <v>-2000</v>
      </c>
      <c r="N196" s="76">
        <f t="shared" ref="N196:N219" si="13">M196/L196</f>
        <v>-1.0150538062259239E-4</v>
      </c>
    </row>
    <row r="197" spans="1:14" ht="7.5" customHeight="1">
      <c r="A197">
        <v>2015</v>
      </c>
      <c r="B197">
        <v>18</v>
      </c>
      <c r="C197" t="s">
        <v>68</v>
      </c>
      <c r="D197" s="70">
        <v>636</v>
      </c>
      <c r="E197" s="70">
        <v>11402</v>
      </c>
      <c r="F197" s="71">
        <v>19111311</v>
      </c>
      <c r="G197" s="70">
        <v>134133</v>
      </c>
      <c r="H197" s="72" t="s">
        <v>42</v>
      </c>
      <c r="I197" s="73">
        <v>4409.8515715231151</v>
      </c>
      <c r="J197" s="73">
        <v>367.48763096025959</v>
      </c>
      <c r="K197" s="71">
        <f t="shared" si="11"/>
        <v>52005.31770296974</v>
      </c>
      <c r="L197" s="74">
        <v>19113186</v>
      </c>
      <c r="M197" s="75">
        <f t="shared" si="12"/>
        <v>-1875</v>
      </c>
      <c r="N197" s="76">
        <f t="shared" si="13"/>
        <v>-9.8099814442238989E-5</v>
      </c>
    </row>
    <row r="198" spans="1:14">
      <c r="A198">
        <v>2016</v>
      </c>
      <c r="B198">
        <v>18</v>
      </c>
      <c r="C198" t="s">
        <v>68</v>
      </c>
      <c r="D198" s="70">
        <v>586</v>
      </c>
      <c r="E198" s="70">
        <v>5421</v>
      </c>
      <c r="F198" s="71">
        <v>15065533.960000001</v>
      </c>
      <c r="G198" s="70">
        <v>98215</v>
      </c>
      <c r="H198" s="72" t="s">
        <v>42</v>
      </c>
      <c r="I198" s="73">
        <v>3228.9859475083895</v>
      </c>
      <c r="J198" s="73">
        <v>269.08216229236581</v>
      </c>
      <c r="K198" s="71">
        <f t="shared" si="11"/>
        <v>55988.601517297335</v>
      </c>
      <c r="L198" s="74">
        <v>15072167</v>
      </c>
      <c r="M198" s="75">
        <f t="shared" si="12"/>
        <v>-6633.0399999991059</v>
      </c>
      <c r="N198" s="76">
        <f t="shared" si="13"/>
        <v>-4.400853573344235E-4</v>
      </c>
    </row>
    <row r="199" spans="1:14">
      <c r="A199">
        <v>2017</v>
      </c>
      <c r="B199">
        <v>18</v>
      </c>
      <c r="C199" t="s">
        <v>68</v>
      </c>
      <c r="D199" s="70">
        <v>292</v>
      </c>
      <c r="E199" s="70">
        <v>2410</v>
      </c>
      <c r="F199" s="71">
        <v>9492845.1699999999</v>
      </c>
      <c r="G199" s="70">
        <v>46369</v>
      </c>
      <c r="H199" s="72" t="s">
        <v>42</v>
      </c>
      <c r="I199" s="73">
        <v>1524.4601069084815</v>
      </c>
      <c r="J199" s="73">
        <v>127.03834224237346</v>
      </c>
      <c r="K199" s="71">
        <f t="shared" si="11"/>
        <v>74724.252555884465</v>
      </c>
      <c r="L199" s="74">
        <v>9767720</v>
      </c>
      <c r="M199" s="75">
        <f t="shared" si="12"/>
        <v>-274874.83000000007</v>
      </c>
      <c r="N199" s="76">
        <f t="shared" si="13"/>
        <v>-2.8141145528332107E-2</v>
      </c>
    </row>
    <row r="200" spans="1:14">
      <c r="A200">
        <v>2018</v>
      </c>
      <c r="B200">
        <v>18</v>
      </c>
      <c r="C200" t="s">
        <v>68</v>
      </c>
      <c r="D200" s="70">
        <v>316</v>
      </c>
      <c r="E200" s="70">
        <v>7196</v>
      </c>
      <c r="F200" s="71">
        <v>9300460.4800000004</v>
      </c>
      <c r="G200" s="70">
        <v>47642</v>
      </c>
      <c r="H200" s="72" t="s">
        <v>42</v>
      </c>
      <c r="I200" s="73">
        <v>1566.3121571164759</v>
      </c>
      <c r="J200" s="73">
        <v>130.52601309303967</v>
      </c>
      <c r="K200" s="71">
        <f t="shared" si="11"/>
        <v>71253.693111507062</v>
      </c>
      <c r="L200" s="74">
        <v>9281709</v>
      </c>
      <c r="M200" s="75">
        <f t="shared" si="12"/>
        <v>18751.480000000447</v>
      </c>
      <c r="N200" s="76">
        <f t="shared" si="13"/>
        <v>2.0202615703638679E-3</v>
      </c>
    </row>
    <row r="201" spans="1:14">
      <c r="A201">
        <v>2019</v>
      </c>
      <c r="B201">
        <v>18</v>
      </c>
      <c r="C201" t="s">
        <v>68</v>
      </c>
      <c r="D201" s="70">
        <v>437</v>
      </c>
      <c r="E201" s="70">
        <v>15021</v>
      </c>
      <c r="F201" s="71">
        <v>10684632.49</v>
      </c>
      <c r="G201" s="70">
        <v>61979</v>
      </c>
      <c r="H201" s="72" t="s">
        <v>42</v>
      </c>
      <c r="I201" s="73">
        <v>2037.6655301188459</v>
      </c>
      <c r="J201" s="73">
        <v>169.80546084323717</v>
      </c>
      <c r="K201" s="71">
        <f t="shared" si="11"/>
        <v>62922.784914814692</v>
      </c>
      <c r="L201" s="74">
        <v>6133196</v>
      </c>
      <c r="M201" s="75">
        <f t="shared" si="12"/>
        <v>4551436.49</v>
      </c>
      <c r="N201" s="76">
        <f t="shared" si="13"/>
        <v>0.74209865296983824</v>
      </c>
    </row>
    <row r="202" spans="1:14">
      <c r="A202">
        <v>2014</v>
      </c>
      <c r="B202">
        <v>18</v>
      </c>
      <c r="C202" t="s">
        <v>68</v>
      </c>
      <c r="D202" s="70">
        <v>50</v>
      </c>
      <c r="E202" s="70">
        <v>744</v>
      </c>
      <c r="F202" s="71">
        <v>1514398</v>
      </c>
      <c r="G202" s="70">
        <v>12171</v>
      </c>
      <c r="H202" s="72" t="s">
        <v>44</v>
      </c>
      <c r="I202" s="73">
        <v>400.14242190220034</v>
      </c>
      <c r="J202" s="73">
        <v>33.345201825183359</v>
      </c>
      <c r="K202" s="71">
        <f t="shared" si="11"/>
        <v>45415.769499295049</v>
      </c>
      <c r="L202" s="74">
        <v>1512398</v>
      </c>
      <c r="M202" s="75">
        <f t="shared" si="12"/>
        <v>2000</v>
      </c>
      <c r="N202" s="76">
        <f t="shared" si="13"/>
        <v>1.3224032298376485E-3</v>
      </c>
    </row>
    <row r="203" spans="1:14">
      <c r="A203">
        <v>2015</v>
      </c>
      <c r="B203">
        <v>18</v>
      </c>
      <c r="C203" t="s">
        <v>68</v>
      </c>
      <c r="D203" s="70">
        <v>48</v>
      </c>
      <c r="E203" s="70">
        <v>797</v>
      </c>
      <c r="F203" s="71">
        <v>1576913</v>
      </c>
      <c r="G203" s="70">
        <v>13066</v>
      </c>
      <c r="H203" s="72" t="s">
        <v>44</v>
      </c>
      <c r="I203" s="73">
        <v>429.56707621182727</v>
      </c>
      <c r="J203" s="73">
        <v>35.797256350985606</v>
      </c>
      <c r="K203" s="71">
        <f t="shared" si="11"/>
        <v>44051.225170405633</v>
      </c>
      <c r="L203" s="74">
        <v>1575038</v>
      </c>
      <c r="M203" s="75">
        <f t="shared" si="12"/>
        <v>1875</v>
      </c>
      <c r="N203" s="76">
        <f t="shared" si="13"/>
        <v>1.1904474685690122E-3</v>
      </c>
    </row>
    <row r="204" spans="1:14">
      <c r="A204">
        <v>2016</v>
      </c>
      <c r="B204">
        <v>18</v>
      </c>
      <c r="C204" t="s">
        <v>68</v>
      </c>
      <c r="D204" s="70">
        <v>48</v>
      </c>
      <c r="E204" s="70">
        <v>558</v>
      </c>
      <c r="F204" s="71">
        <v>1226067</v>
      </c>
      <c r="G204" s="70">
        <v>10429</v>
      </c>
      <c r="H204" s="72" t="s">
        <v>44</v>
      </c>
      <c r="I204" s="73">
        <v>342.87119530178683</v>
      </c>
      <c r="J204" s="73">
        <v>28.572599608482236</v>
      </c>
      <c r="K204" s="71">
        <f t="shared" si="11"/>
        <v>42910.586253972579</v>
      </c>
      <c r="L204" s="74">
        <v>1223309</v>
      </c>
      <c r="M204" s="75">
        <f t="shared" si="12"/>
        <v>2758</v>
      </c>
      <c r="N204" s="76">
        <f t="shared" si="13"/>
        <v>2.2545407578951843E-3</v>
      </c>
    </row>
    <row r="205" spans="1:14">
      <c r="A205">
        <v>2017</v>
      </c>
      <c r="B205">
        <v>18</v>
      </c>
      <c r="C205" t="s">
        <v>68</v>
      </c>
      <c r="D205" s="70">
        <v>34</v>
      </c>
      <c r="E205" s="70">
        <v>442</v>
      </c>
      <c r="F205" s="71">
        <v>931589</v>
      </c>
      <c r="G205" s="70">
        <v>8122</v>
      </c>
      <c r="H205" s="72" t="s">
        <v>44</v>
      </c>
      <c r="I205" s="73">
        <v>267.02462827127363</v>
      </c>
      <c r="J205" s="73">
        <v>22.252052355939469</v>
      </c>
      <c r="K205" s="71">
        <f t="shared" si="11"/>
        <v>41865.306853430186</v>
      </c>
      <c r="L205" s="74">
        <v>935464</v>
      </c>
      <c r="M205" s="75">
        <f t="shared" si="12"/>
        <v>-3875</v>
      </c>
      <c r="N205" s="76">
        <f t="shared" si="13"/>
        <v>-4.1423293680996811E-3</v>
      </c>
    </row>
    <row r="206" spans="1:14">
      <c r="A206">
        <v>2018</v>
      </c>
      <c r="B206">
        <v>18</v>
      </c>
      <c r="C206" t="s">
        <v>68</v>
      </c>
      <c r="D206" s="70">
        <v>35</v>
      </c>
      <c r="E206" s="70">
        <v>1759</v>
      </c>
      <c r="F206" s="71">
        <v>1024584</v>
      </c>
      <c r="G206" s="70">
        <v>8650</v>
      </c>
      <c r="H206" s="72" t="s">
        <v>44</v>
      </c>
      <c r="I206" s="73">
        <v>284.38353047851723</v>
      </c>
      <c r="J206" s="73">
        <v>23.698627539876437</v>
      </c>
      <c r="K206" s="71">
        <f t="shared" si="11"/>
        <v>43233.896067440459</v>
      </c>
      <c r="L206" s="74">
        <v>1013228</v>
      </c>
      <c r="M206" s="75">
        <f t="shared" si="12"/>
        <v>11356</v>
      </c>
      <c r="N206" s="76">
        <f t="shared" si="13"/>
        <v>1.1207743962859297E-2</v>
      </c>
    </row>
    <row r="207" spans="1:14">
      <c r="A207">
        <v>2019</v>
      </c>
      <c r="B207">
        <v>18</v>
      </c>
      <c r="C207" t="s">
        <v>68</v>
      </c>
      <c r="D207" s="70">
        <v>39</v>
      </c>
      <c r="E207" s="70">
        <v>3898</v>
      </c>
      <c r="F207" s="71">
        <v>1214595</v>
      </c>
      <c r="G207" s="70">
        <v>10031</v>
      </c>
      <c r="H207" s="72" t="s">
        <v>44</v>
      </c>
      <c r="I207" s="73">
        <v>329.78626522890244</v>
      </c>
      <c r="J207" s="73">
        <v>27.482188769075204</v>
      </c>
      <c r="K207" s="71">
        <f t="shared" si="11"/>
        <v>44195.71563989632</v>
      </c>
      <c r="L207" s="74">
        <v>603036</v>
      </c>
      <c r="M207" s="75">
        <f t="shared" si="12"/>
        <v>611559</v>
      </c>
      <c r="N207" s="76">
        <f t="shared" si="13"/>
        <v>1.0141334845680854</v>
      </c>
    </row>
    <row r="208" spans="1:14">
      <c r="A208">
        <v>2014</v>
      </c>
      <c r="B208">
        <v>19</v>
      </c>
      <c r="C208" t="s">
        <v>67</v>
      </c>
      <c r="D208" s="70">
        <v>4</v>
      </c>
      <c r="E208" s="70">
        <v>5</v>
      </c>
      <c r="F208" s="71">
        <v>18342</v>
      </c>
      <c r="G208" s="70">
        <v>152</v>
      </c>
      <c r="H208" s="72" t="s">
        <v>42</v>
      </c>
      <c r="I208" s="73">
        <v>4.9972597263277017</v>
      </c>
      <c r="J208" s="73">
        <v>0</v>
      </c>
      <c r="K208" s="73">
        <v>0</v>
      </c>
      <c r="L208" s="74">
        <v>18342</v>
      </c>
      <c r="M208" s="75">
        <f t="shared" si="12"/>
        <v>0</v>
      </c>
      <c r="N208" s="76">
        <f t="shared" si="13"/>
        <v>0</v>
      </c>
    </row>
    <row r="209" spans="1:23">
      <c r="A209">
        <v>2015</v>
      </c>
      <c r="B209">
        <v>19</v>
      </c>
      <c r="C209" t="s">
        <v>67</v>
      </c>
      <c r="D209" s="70">
        <v>5</v>
      </c>
      <c r="E209" s="70">
        <v>17</v>
      </c>
      <c r="F209" s="71">
        <v>44360</v>
      </c>
      <c r="G209" s="70">
        <v>305</v>
      </c>
      <c r="H209" s="72" t="s">
        <v>42</v>
      </c>
      <c r="I209" s="73">
        <v>10.027396161381242</v>
      </c>
      <c r="J209" s="73">
        <v>0.83561634678177021</v>
      </c>
      <c r="K209" s="71">
        <f>F209/J209</f>
        <v>53086.563194754097</v>
      </c>
      <c r="L209" s="74">
        <v>44360</v>
      </c>
      <c r="M209" s="75">
        <f t="shared" si="12"/>
        <v>0</v>
      </c>
      <c r="N209" s="76">
        <f t="shared" si="13"/>
        <v>0</v>
      </c>
    </row>
    <row r="210" spans="1:23" s="86" customFormat="1">
      <c r="A210" s="86">
        <v>2016</v>
      </c>
      <c r="B210" s="86">
        <v>19</v>
      </c>
      <c r="C210" t="s">
        <v>67</v>
      </c>
      <c r="D210" s="87">
        <v>31</v>
      </c>
      <c r="E210" s="87">
        <v>480</v>
      </c>
      <c r="F210" s="88">
        <v>1343171.05</v>
      </c>
      <c r="G210" s="87">
        <v>8724</v>
      </c>
      <c r="H210" s="89" t="s">
        <v>42</v>
      </c>
      <c r="I210" s="87">
        <v>286.8164069242294</v>
      </c>
      <c r="J210" s="87">
        <v>23.901367243685783</v>
      </c>
      <c r="K210" s="88">
        <f>F210/J210</f>
        <v>56196.410703443602</v>
      </c>
      <c r="L210" s="90">
        <v>30506</v>
      </c>
      <c r="M210" s="88">
        <f t="shared" si="12"/>
        <v>1312665.05</v>
      </c>
      <c r="N210" s="91">
        <f t="shared" si="13"/>
        <v>43.029733495050152</v>
      </c>
      <c r="O210"/>
      <c r="P210"/>
      <c r="Q210"/>
      <c r="R210"/>
      <c r="S210"/>
      <c r="T210"/>
      <c r="U210"/>
      <c r="V210"/>
      <c r="W210"/>
    </row>
    <row r="211" spans="1:23">
      <c r="A211">
        <v>2017</v>
      </c>
      <c r="B211">
        <v>19</v>
      </c>
      <c r="C211" t="s">
        <v>67</v>
      </c>
      <c r="D211" s="70">
        <v>29</v>
      </c>
      <c r="E211" s="70">
        <v>487</v>
      </c>
      <c r="F211" s="71">
        <v>1272357.05</v>
      </c>
      <c r="G211" s="70">
        <v>7728</v>
      </c>
      <c r="H211" s="72" t="s">
        <v>42</v>
      </c>
      <c r="I211" s="73">
        <v>254.07120503329261</v>
      </c>
      <c r="J211" s="73">
        <v>21.17260041944105</v>
      </c>
      <c r="K211" s="71">
        <f>F211/J211</f>
        <v>60094.510111837735</v>
      </c>
      <c r="L211" s="74">
        <v>165165</v>
      </c>
      <c r="M211" s="75">
        <f t="shared" si="12"/>
        <v>1107192.05</v>
      </c>
      <c r="N211" s="76">
        <f t="shared" si="13"/>
        <v>6.7035512971876612</v>
      </c>
    </row>
    <row r="212" spans="1:23">
      <c r="A212">
        <v>2018</v>
      </c>
      <c r="B212">
        <v>19</v>
      </c>
      <c r="C212" t="s">
        <v>67</v>
      </c>
      <c r="D212" s="70">
        <v>23</v>
      </c>
      <c r="E212" s="70">
        <v>382</v>
      </c>
      <c r="F212" s="71">
        <v>986009.94</v>
      </c>
      <c r="G212" s="70">
        <v>5935</v>
      </c>
      <c r="H212" s="72" t="s">
        <v>42</v>
      </c>
      <c r="I212" s="73">
        <v>195.12326628786124</v>
      </c>
      <c r="J212" s="73">
        <v>16.260272190655105</v>
      </c>
      <c r="K212" s="71">
        <f>F212/J212</f>
        <v>60639.20261843261</v>
      </c>
      <c r="L212" s="74">
        <v>160155</v>
      </c>
      <c r="M212" s="75">
        <f t="shared" si="12"/>
        <v>825854.94</v>
      </c>
      <c r="N212" s="76">
        <f t="shared" si="13"/>
        <v>5.1565979207642592</v>
      </c>
    </row>
    <row r="213" spans="1:23">
      <c r="A213">
        <v>2019</v>
      </c>
      <c r="B213">
        <v>19</v>
      </c>
      <c r="C213" t="s">
        <v>67</v>
      </c>
      <c r="D213" s="70">
        <v>13</v>
      </c>
      <c r="E213" s="70">
        <v>243</v>
      </c>
      <c r="F213" s="71">
        <v>554095.98</v>
      </c>
      <c r="G213" s="70">
        <v>4016</v>
      </c>
      <c r="H213" s="72" t="s">
        <v>42</v>
      </c>
      <c r="I213" s="73">
        <v>132.03286224297401</v>
      </c>
      <c r="J213" s="73">
        <v>11.002738520247833</v>
      </c>
      <c r="K213" s="71">
        <f>F213/J213</f>
        <v>50359.824418286655</v>
      </c>
      <c r="L213" s="74">
        <v>111769</v>
      </c>
      <c r="M213" s="75">
        <f t="shared" si="12"/>
        <v>442326.98</v>
      </c>
      <c r="N213" s="76">
        <f t="shared" si="13"/>
        <v>3.957510400916175</v>
      </c>
    </row>
    <row r="214" spans="1:23">
      <c r="A214">
        <v>2014</v>
      </c>
      <c r="B214">
        <v>19</v>
      </c>
      <c r="C214" t="s">
        <v>67</v>
      </c>
      <c r="D214" s="70">
        <v>1</v>
      </c>
      <c r="E214" s="70">
        <v>1</v>
      </c>
      <c r="F214" s="71">
        <v>6997</v>
      </c>
      <c r="G214" s="70">
        <v>31</v>
      </c>
      <c r="H214" s="72" t="s">
        <v>44</v>
      </c>
      <c r="I214" s="73">
        <v>1.0191779705010444</v>
      </c>
      <c r="J214" s="73">
        <v>0</v>
      </c>
      <c r="K214" s="73">
        <v>0</v>
      </c>
      <c r="L214" s="74">
        <v>6997</v>
      </c>
      <c r="M214" s="75">
        <f t="shared" si="12"/>
        <v>0</v>
      </c>
      <c r="N214" s="76">
        <f t="shared" si="13"/>
        <v>0</v>
      </c>
    </row>
    <row r="215" spans="1:23">
      <c r="A215">
        <v>2015</v>
      </c>
      <c r="B215">
        <v>19</v>
      </c>
      <c r="C215" t="s">
        <v>67</v>
      </c>
      <c r="D215" s="70">
        <v>2</v>
      </c>
      <c r="E215" s="70">
        <v>2</v>
      </c>
      <c r="F215" s="71">
        <v>3258</v>
      </c>
      <c r="G215" s="70">
        <v>59</v>
      </c>
      <c r="H215" s="72" t="s">
        <v>44</v>
      </c>
      <c r="I215" s="73">
        <v>1.9397258148245682</v>
      </c>
      <c r="J215" s="73">
        <v>0</v>
      </c>
      <c r="K215" s="73">
        <v>0</v>
      </c>
      <c r="L215" s="74">
        <v>3258</v>
      </c>
      <c r="M215" s="75">
        <f t="shared" si="12"/>
        <v>0</v>
      </c>
      <c r="N215" s="76">
        <f t="shared" si="13"/>
        <v>0</v>
      </c>
    </row>
    <row r="216" spans="1:23" s="86" customFormat="1">
      <c r="A216" s="86">
        <v>2016</v>
      </c>
      <c r="B216" s="86">
        <v>19</v>
      </c>
      <c r="C216" t="s">
        <v>67</v>
      </c>
      <c r="D216" s="87">
        <v>6</v>
      </c>
      <c r="E216" s="87">
        <v>66</v>
      </c>
      <c r="F216" s="88">
        <v>197369.97</v>
      </c>
      <c r="G216" s="87">
        <v>1219</v>
      </c>
      <c r="H216" s="89" t="s">
        <v>44</v>
      </c>
      <c r="I216" s="87">
        <v>40.076707936799131</v>
      </c>
      <c r="J216" s="87">
        <v>3.3397256613999278</v>
      </c>
      <c r="K216" s="88">
        <f>F216/J216</f>
        <v>59097.659511729937</v>
      </c>
      <c r="L216" s="90">
        <v>7777</v>
      </c>
      <c r="M216" s="88">
        <f t="shared" si="12"/>
        <v>189592.97</v>
      </c>
      <c r="N216" s="91">
        <f t="shared" si="13"/>
        <v>24.378676867686767</v>
      </c>
      <c r="O216"/>
      <c r="P216"/>
      <c r="Q216"/>
      <c r="R216"/>
      <c r="S216"/>
      <c r="T216"/>
      <c r="U216"/>
      <c r="V216"/>
      <c r="W216"/>
    </row>
    <row r="217" spans="1:23">
      <c r="A217">
        <v>2017</v>
      </c>
      <c r="B217">
        <v>19</v>
      </c>
      <c r="C217" t="s">
        <v>67</v>
      </c>
      <c r="D217" s="70">
        <v>4</v>
      </c>
      <c r="E217" s="70">
        <v>38</v>
      </c>
      <c r="F217" s="71">
        <v>205493.35</v>
      </c>
      <c r="G217" s="70">
        <v>946</v>
      </c>
      <c r="H217" s="72" t="s">
        <v>44</v>
      </c>
      <c r="I217" s="73">
        <v>31.101366454644772</v>
      </c>
      <c r="J217" s="73">
        <v>2.5917805378870642</v>
      </c>
      <c r="K217" s="71">
        <f>F217/J217</f>
        <v>79286.554936293876</v>
      </c>
      <c r="L217" s="74"/>
      <c r="M217" s="75">
        <f t="shared" si="12"/>
        <v>205493.35</v>
      </c>
      <c r="N217" s="76" t="s">
        <v>118</v>
      </c>
    </row>
    <row r="218" spans="1:23" s="86" customFormat="1">
      <c r="A218" s="86">
        <v>2018</v>
      </c>
      <c r="B218" s="86">
        <v>19</v>
      </c>
      <c r="C218" t="s">
        <v>67</v>
      </c>
      <c r="D218" s="87">
        <v>4</v>
      </c>
      <c r="E218" s="87">
        <v>26</v>
      </c>
      <c r="F218" s="88">
        <v>157066.45000000001</v>
      </c>
      <c r="G218" s="87">
        <v>791</v>
      </c>
      <c r="H218" s="89" t="s">
        <v>44</v>
      </c>
      <c r="I218" s="87">
        <v>26.005476602139552</v>
      </c>
      <c r="J218" s="87">
        <v>2.1671230501782959</v>
      </c>
      <c r="K218" s="88">
        <f>F218/J218</f>
        <v>72476.941254940582</v>
      </c>
      <c r="L218" s="90">
        <v>13955</v>
      </c>
      <c r="M218" s="88">
        <f t="shared" si="12"/>
        <v>143111.45000000001</v>
      </c>
      <c r="N218" s="91">
        <f t="shared" si="13"/>
        <v>10.255209602293085</v>
      </c>
      <c r="O218"/>
      <c r="P218"/>
      <c r="Q218"/>
      <c r="R218"/>
      <c r="S218"/>
      <c r="T218"/>
      <c r="U218"/>
      <c r="V218"/>
      <c r="W218"/>
    </row>
    <row r="219" spans="1:23" s="86" customFormat="1">
      <c r="A219" s="86">
        <v>2019</v>
      </c>
      <c r="B219" s="86">
        <v>19</v>
      </c>
      <c r="C219" t="s">
        <v>67</v>
      </c>
      <c r="D219" s="87">
        <v>5</v>
      </c>
      <c r="E219" s="87">
        <v>39</v>
      </c>
      <c r="F219" s="88">
        <v>184883.74</v>
      </c>
      <c r="G219" s="87">
        <v>1007</v>
      </c>
      <c r="H219" s="89" t="s">
        <v>44</v>
      </c>
      <c r="I219" s="87">
        <v>33.106845686921019</v>
      </c>
      <c r="J219" s="87">
        <v>2.7589038072434184</v>
      </c>
      <c r="K219" s="88">
        <f>F219/J219</f>
        <v>67013.47814831142</v>
      </c>
      <c r="L219" s="90">
        <v>20081</v>
      </c>
      <c r="M219" s="88">
        <f t="shared" si="12"/>
        <v>164802.74</v>
      </c>
      <c r="N219" s="91">
        <f t="shared" si="13"/>
        <v>8.2068990588118123</v>
      </c>
      <c r="O219"/>
      <c r="P219"/>
      <c r="Q219"/>
      <c r="R219"/>
      <c r="S219"/>
      <c r="T219"/>
      <c r="U219"/>
      <c r="V219"/>
      <c r="W219"/>
    </row>
  </sheetData>
  <autoFilter ref="A2:W219" xr:uid="{08BCBC46-F768-42FE-A494-D47034413B95}">
    <filterColumn colId="2">
      <filters>
        <filter val="BHDDH/Group Homes"/>
        <filter val="DD/Group Homes"/>
      </filters>
    </filterColumn>
  </autoFilter>
  <mergeCells count="2">
    <mergeCell ref="A1:K1"/>
    <mergeCell ref="L1:N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E87EF686CCAA44BE008E9E81B3C4E5" ma:contentTypeVersion="8" ma:contentTypeDescription="Create a new document." ma:contentTypeScope="" ma:versionID="b660b646e19bb66c822a551cbe8523c7">
  <xsd:schema xmlns:xsd="http://www.w3.org/2001/XMLSchema" xmlns:xs="http://www.w3.org/2001/XMLSchema" xmlns:p="http://schemas.microsoft.com/office/2006/metadata/properties" xmlns:ns3="9983c9db-6bda-4b6f-96cc-ec27f1fe6582" targetNamespace="http://schemas.microsoft.com/office/2006/metadata/properties" ma:root="true" ma:fieldsID="dfefcb67d5fa78955f96de2fb03414e9" ns3:_="">
    <xsd:import namespace="9983c9db-6bda-4b6f-96cc-ec27f1fe658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3c9db-6bda-4b6f-96cc-ec27f1fe65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9CDF9-965B-42B1-B9D5-19DAFD2F28C0}">
  <ds:schemaRef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9983c9db-6bda-4b6f-96cc-ec27f1fe6582"/>
    <ds:schemaRef ds:uri="http://purl.org/dc/terms/"/>
  </ds:schemaRefs>
</ds:datastoreItem>
</file>

<file path=customXml/itemProps2.xml><?xml version="1.0" encoding="utf-8"?>
<ds:datastoreItem xmlns:ds="http://schemas.openxmlformats.org/officeDocument/2006/customXml" ds:itemID="{E395BB13-60FB-4323-9F29-4BEE2CE52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3c9db-6bda-4b6f-96cc-ec27f1fe65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D3CB2B-3C0D-440F-8E9C-D384ED7728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Summary 2021</vt:lpstr>
      <vt:lpstr>Summary 2021 View 2</vt:lpstr>
      <vt:lpstr>DO NOT USE - 2021 Notes MN</vt:lpstr>
      <vt:lpstr>Summary 2021 w Interim Paymts</vt:lpstr>
      <vt:lpstr>Summary 2021 Duplicate</vt:lpstr>
      <vt:lpstr>Summary 2020</vt:lpstr>
      <vt:lpstr>Definitions 2020 report</vt:lpstr>
      <vt:lpstr>2020_Pivots on Bill's Data</vt:lpstr>
      <vt:lpstr>2020_Raw Data_from Bill</vt:lpstr>
      <vt:lpstr>Summary 2019</vt:lpstr>
      <vt:lpstr>2020_Data from PowerBI_Detail</vt:lpstr>
      <vt:lpstr>2020_Data from PowerBI_Uniq Eli</vt:lpstr>
      <vt:lpstr>2019_Pivots</vt:lpstr>
      <vt:lpstr>2019_March 30 data</vt:lpstr>
      <vt:lpstr>2019_March 29 data</vt:lpstr>
      <vt:lpstr>'DO NOT USE - 2021 Notes MN'!Print_Area</vt:lpstr>
      <vt:lpstr>'Summary 2019'!Print_Area</vt:lpstr>
      <vt:lpstr>'Summary 2020'!Print_Area</vt:lpstr>
      <vt:lpstr>'Summary 2021'!Print_Area</vt:lpstr>
      <vt:lpstr>'Summary 2021 Duplicate'!Print_Area</vt:lpstr>
      <vt:lpstr>'Summary 2021 View 2'!Print_Area</vt:lpstr>
      <vt:lpstr>'Summary 2021 w Interim Paymts'!Print_Area</vt:lpstr>
      <vt:lpstr>'DO NOT USE - 2021 Notes MN'!Print_Titles</vt:lpstr>
      <vt:lpstr>'Summary 2020'!Print_Titles</vt:lpstr>
      <vt:lpstr>'Summary 2021'!Print_Titles</vt:lpstr>
      <vt:lpstr>'Summary 2021 Duplicate'!Print_Titles</vt:lpstr>
      <vt:lpstr>'Summary 2021 View 2'!Print_Titles</vt:lpstr>
      <vt:lpstr>'Summary 2021 w Interim Paymts'!Print_Titles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LTSS Scorecard</dc:title>
  <dc:subject/>
  <dc:creator>Maria.Narishkin@ohhs.ri.gov</dc:creator>
  <cp:keywords>LTSS, LTCSS, HBCS</cp:keywords>
  <dc:description/>
  <cp:lastModifiedBy>Narishkin, Maria (OHHS)</cp:lastModifiedBy>
  <cp:revision/>
  <cp:lastPrinted>2021-02-26T20:31:47Z</cp:lastPrinted>
  <dcterms:created xsi:type="dcterms:W3CDTF">2019-03-27T10:44:23Z</dcterms:created>
  <dcterms:modified xsi:type="dcterms:W3CDTF">2021-04-02T14:22:36Z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0x01010059E87EF686CCAA44BE008E9E81B3C4E5</vt:lpwstr>
  </property>
</Properties>
</file>